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SIMEC\Engenharia\Geral\Serviço de Fiscalização de Obras\Contratação Terceirizada Eng e Arq\Documentos que compuseram o processo\"/>
    </mc:Choice>
  </mc:AlternateContent>
  <xr:revisionPtr revIDLastSave="0" documentId="13_ncr:1_{AD2D0F7D-828B-4123-8A01-F1E4858A1F06}" xr6:coauthVersionLast="36" xr6:coauthVersionMax="36" xr10:uidLastSave="{00000000-0000-0000-0000-000000000000}"/>
  <bookViews>
    <workbookView xWindow="0" yWindow="0" windowWidth="15345" windowHeight="4050" tabRatio="1000" xr2:uid="{00000000-000D-0000-FFFF-FFFF00000000}"/>
  </bookViews>
  <sheets>
    <sheet name="EPIs e Uniformes" sheetId="85" r:id="rId1"/>
    <sheet name="QUADRO_RESUMO" sheetId="82" r:id="rId2"/>
    <sheet name="Copeira" sheetId="14" state="hidden" r:id="rId3"/>
    <sheet name="Limpador de Vidros" sheetId="19" state="hidden" r:id="rId4"/>
    <sheet name="Mec Manut Equip Odont" sheetId="21" state="hidden" r:id="rId5"/>
    <sheet name="Auxiliar Administrativo Nivel 2" sheetId="29" r:id="rId6"/>
    <sheet name="Engenheiro Civil" sheetId="43" r:id="rId7"/>
    <sheet name="Engenheiro Eletricista" sheetId="98" r:id="rId8"/>
    <sheet name="Arquiteto Urbanista" sheetId="99" r:id="rId9"/>
    <sheet name="Designer Gráfico" sheetId="96" r:id="rId10"/>
  </sheets>
  <definedNames>
    <definedName name="_xlnm._FilterDatabase" localSheetId="1" hidden="1">QUADRO_RESUMO!$A$3:$E$7</definedName>
    <definedName name="_xlnm.Print_Area" localSheetId="8">'Arquiteto Urbanista'!$A$1:$E$141</definedName>
    <definedName name="_xlnm.Print_Area" localSheetId="5">'Auxiliar Administrativo Nivel 2'!$A$1:$E$141</definedName>
    <definedName name="_xlnm.Print_Area" localSheetId="9">'Designer Gráfico'!$A$1:$E$141</definedName>
    <definedName name="_xlnm.Print_Area" localSheetId="6">'Engenheiro Civil'!$A$1:$E$141</definedName>
    <definedName name="_xlnm.Print_Area" localSheetId="7">'Engenheiro Eletricista'!$A$1:$E$141</definedName>
    <definedName name="_xlnm.Print_Area" localSheetId="0">'EPIs e Uniformes'!$A$1:$H$15</definedName>
  </definedNames>
  <calcPr calcId="191029"/>
</workbook>
</file>

<file path=xl/calcChain.xml><?xml version="1.0" encoding="utf-8"?>
<calcChain xmlns="http://schemas.openxmlformats.org/spreadsheetml/2006/main">
  <c r="D4" i="82" l="1"/>
  <c r="E27" i="29" l="1"/>
  <c r="E108" i="99" l="1"/>
  <c r="E108" i="98"/>
  <c r="E108" i="43"/>
  <c r="C6" i="85"/>
  <c r="C5" i="85"/>
  <c r="C4" i="85"/>
  <c r="A4" i="82" l="1"/>
  <c r="C8" i="82" l="1"/>
  <c r="C7" i="82"/>
  <c r="C6" i="82"/>
  <c r="B7" i="82"/>
  <c r="B6" i="82"/>
  <c r="A8" i="82"/>
  <c r="A7" i="82"/>
  <c r="A6" i="82"/>
  <c r="D129" i="99"/>
  <c r="C122" i="99"/>
  <c r="D122" i="99" s="1"/>
  <c r="E110" i="99"/>
  <c r="E138" i="99" s="1"/>
  <c r="E97" i="99"/>
  <c r="E101" i="99" s="1"/>
  <c r="D91" i="99"/>
  <c r="D90" i="99"/>
  <c r="D89" i="99"/>
  <c r="D88" i="99"/>
  <c r="D87" i="99"/>
  <c r="D78" i="99"/>
  <c r="D77" i="99"/>
  <c r="D76" i="99"/>
  <c r="D75" i="99"/>
  <c r="D73" i="99"/>
  <c r="D74" i="99" s="1"/>
  <c r="E58" i="99"/>
  <c r="D52" i="99"/>
  <c r="D36" i="99"/>
  <c r="D35" i="99"/>
  <c r="D37" i="99" s="1"/>
  <c r="E27" i="99"/>
  <c r="E30" i="99" s="1"/>
  <c r="E31" i="99" s="1"/>
  <c r="D129" i="98"/>
  <c r="C122" i="98" s="1"/>
  <c r="D122" i="98" s="1"/>
  <c r="E110" i="98"/>
  <c r="E138" i="98" s="1"/>
  <c r="E101" i="98"/>
  <c r="E97" i="98"/>
  <c r="D91" i="98"/>
  <c r="D90" i="98"/>
  <c r="D89" i="98"/>
  <c r="D88" i="98"/>
  <c r="D87" i="98"/>
  <c r="D78" i="98"/>
  <c r="D76" i="98"/>
  <c r="D73" i="98"/>
  <c r="D75" i="98" s="1"/>
  <c r="E58" i="98"/>
  <c r="D52" i="98"/>
  <c r="D77" i="98" s="1"/>
  <c r="D36" i="98"/>
  <c r="D37" i="98" s="1"/>
  <c r="D35" i="98"/>
  <c r="E27" i="98"/>
  <c r="E30" i="98" s="1"/>
  <c r="E31" i="98" s="1"/>
  <c r="E27" i="43"/>
  <c r="E115" i="98" l="1"/>
  <c r="E111" i="99"/>
  <c r="E78" i="99"/>
  <c r="E36" i="99"/>
  <c r="E73" i="99"/>
  <c r="E134" i="99"/>
  <c r="E35" i="99"/>
  <c r="E80" i="99"/>
  <c r="E75" i="99"/>
  <c r="E39" i="99"/>
  <c r="E76" i="99"/>
  <c r="E77" i="99" s="1"/>
  <c r="E115" i="99"/>
  <c r="E64" i="99"/>
  <c r="E69" i="99" s="1"/>
  <c r="E76" i="98"/>
  <c r="E77" i="98" s="1"/>
  <c r="E80" i="98"/>
  <c r="E75" i="98"/>
  <c r="E39" i="98"/>
  <c r="E111" i="98"/>
  <c r="E78" i="98"/>
  <c r="E73" i="98"/>
  <c r="E134" i="98"/>
  <c r="E35" i="98"/>
  <c r="E36" i="98"/>
  <c r="D74" i="98"/>
  <c r="E64" i="98"/>
  <c r="E69" i="98" s="1"/>
  <c r="E37" i="99" l="1"/>
  <c r="E38" i="99" s="1"/>
  <c r="E74" i="99"/>
  <c r="E79" i="99" s="1"/>
  <c r="E37" i="98"/>
  <c r="E38" i="98" s="1"/>
  <c r="E40" i="98" s="1"/>
  <c r="E41" i="98" s="1"/>
  <c r="E74" i="98"/>
  <c r="E79" i="98" s="1"/>
  <c r="E136" i="99" l="1"/>
  <c r="E82" i="99"/>
  <c r="E113" i="99"/>
  <c r="E40" i="99"/>
  <c r="E41" i="99" s="1"/>
  <c r="E67" i="99"/>
  <c r="E67" i="98"/>
  <c r="E50" i="98"/>
  <c r="E49" i="98"/>
  <c r="E51" i="98"/>
  <c r="E48" i="98"/>
  <c r="E45" i="98"/>
  <c r="E44" i="98"/>
  <c r="E47" i="98"/>
  <c r="E46" i="98"/>
  <c r="E113" i="98"/>
  <c r="E82" i="98"/>
  <c r="E136" i="98"/>
  <c r="E48" i="99" l="1"/>
  <c r="E50" i="99"/>
  <c r="E49" i="99"/>
  <c r="E47" i="99"/>
  <c r="E46" i="99"/>
  <c r="E45" i="99"/>
  <c r="E44" i="99"/>
  <c r="E51" i="99"/>
  <c r="E52" i="98"/>
  <c r="E68" i="98" s="1"/>
  <c r="E70" i="98" s="1"/>
  <c r="E112" i="98" s="1"/>
  <c r="E52" i="99" l="1"/>
  <c r="E68" i="99" s="1"/>
  <c r="E70" i="99" s="1"/>
  <c r="E81" i="98"/>
  <c r="E83" i="98" s="1"/>
  <c r="E89" i="98" s="1"/>
  <c r="E135" i="98"/>
  <c r="E112" i="99" l="1"/>
  <c r="E135" i="99"/>
  <c r="E81" i="99"/>
  <c r="E83" i="99" s="1"/>
  <c r="E92" i="98"/>
  <c r="E91" i="98"/>
  <c r="E90" i="98"/>
  <c r="E87" i="98"/>
  <c r="E88" i="98"/>
  <c r="E93" i="98" l="1"/>
  <c r="E100" i="98" s="1"/>
  <c r="E102" i="98" s="1"/>
  <c r="E103" i="98" s="1"/>
  <c r="E92" i="99"/>
  <c r="E87" i="99"/>
  <c r="E91" i="99"/>
  <c r="E90" i="99"/>
  <c r="E88" i="99"/>
  <c r="E89" i="99"/>
  <c r="E114" i="98"/>
  <c r="E116" i="98" s="1"/>
  <c r="E137" i="98"/>
  <c r="E139" i="98" s="1"/>
  <c r="E93" i="99" l="1"/>
  <c r="E100" i="99" s="1"/>
  <c r="E102" i="99" s="1"/>
  <c r="E103" i="99" s="1"/>
  <c r="E119" i="98"/>
  <c r="E137" i="99" l="1"/>
  <c r="E139" i="99" s="1"/>
  <c r="E114" i="99"/>
  <c r="E116" i="99" s="1"/>
  <c r="E120" i="98"/>
  <c r="E119" i="99" l="1"/>
  <c r="E121" i="98"/>
  <c r="E122" i="98" s="1"/>
  <c r="E120" i="99" l="1"/>
  <c r="E128" i="98"/>
  <c r="E125" i="98"/>
  <c r="E124" i="98"/>
  <c r="E129" i="98" l="1"/>
  <c r="E130" i="98" s="1"/>
  <c r="E131" i="98" s="1"/>
  <c r="E140" i="98" s="1"/>
  <c r="E141" i="98" s="1"/>
  <c r="D6" i="82" s="1"/>
  <c r="E121" i="99"/>
  <c r="E122" i="99" s="1"/>
  <c r="E128" i="99" l="1"/>
  <c r="E125" i="99"/>
  <c r="E124" i="99"/>
  <c r="E129" i="99" l="1"/>
  <c r="E130" i="99" s="1"/>
  <c r="E131" i="99" s="1"/>
  <c r="E140" i="99" s="1"/>
  <c r="E141" i="99" s="1"/>
  <c r="D7" i="82" s="1"/>
  <c r="D129" i="96"/>
  <c r="C122" i="96"/>
  <c r="D122" i="96" s="1"/>
  <c r="E110" i="96"/>
  <c r="E138" i="96" s="1"/>
  <c r="E97" i="96"/>
  <c r="E101" i="96" s="1"/>
  <c r="D91" i="96"/>
  <c r="D90" i="96"/>
  <c r="D89" i="96"/>
  <c r="D88" i="96"/>
  <c r="D87" i="96"/>
  <c r="D78" i="96"/>
  <c r="D76" i="96"/>
  <c r="D75" i="96"/>
  <c r="D74" i="96"/>
  <c r="D73" i="96"/>
  <c r="E58" i="96"/>
  <c r="D52" i="96"/>
  <c r="D77" i="96" s="1"/>
  <c r="D36" i="96"/>
  <c r="D35" i="96"/>
  <c r="D37" i="96" s="1"/>
  <c r="E27" i="96"/>
  <c r="E30" i="96" s="1"/>
  <c r="E31" i="96" s="1"/>
  <c r="E76" i="96" l="1"/>
  <c r="E77" i="96" s="1"/>
  <c r="E80" i="96"/>
  <c r="E75" i="96"/>
  <c r="E39" i="96"/>
  <c r="E111" i="96"/>
  <c r="E78" i="96"/>
  <c r="E73" i="96"/>
  <c r="E36" i="96"/>
  <c r="E35" i="96"/>
  <c r="E134" i="96"/>
  <c r="E115" i="96"/>
  <c r="E55" i="96"/>
  <c r="E64" i="96" s="1"/>
  <c r="E69" i="96" s="1"/>
  <c r="E74" i="96" l="1"/>
  <c r="E79" i="96" s="1"/>
  <c r="E37" i="96"/>
  <c r="E38" i="96" s="1"/>
  <c r="E113" i="96" l="1"/>
  <c r="E136" i="96"/>
  <c r="E82" i="96"/>
  <c r="E40" i="96"/>
  <c r="E41" i="96" s="1"/>
  <c r="E67" i="96"/>
  <c r="E50" i="96" l="1"/>
  <c r="E49" i="96"/>
  <c r="E51" i="96"/>
  <c r="E48" i="96"/>
  <c r="E47" i="96"/>
  <c r="E46" i="96"/>
  <c r="E45" i="96"/>
  <c r="E44" i="96"/>
  <c r="E52" i="96" l="1"/>
  <c r="E68" i="96" s="1"/>
  <c r="E70" i="96" s="1"/>
  <c r="E112" i="96" l="1"/>
  <c r="E81" i="96"/>
  <c r="E83" i="96" s="1"/>
  <c r="E135" i="96"/>
  <c r="E92" i="96" l="1"/>
  <c r="E90" i="96"/>
  <c r="E89" i="96"/>
  <c r="E91" i="96"/>
  <c r="E88" i="96"/>
  <c r="E87" i="96"/>
  <c r="E93" i="96" l="1"/>
  <c r="E100" i="96" s="1"/>
  <c r="E102" i="96" s="1"/>
  <c r="E103" i="96" s="1"/>
  <c r="E137" i="96" l="1"/>
  <c r="E139" i="96" s="1"/>
  <c r="E114" i="96"/>
  <c r="E116" i="96" s="1"/>
  <c r="E119" i="96" l="1"/>
  <c r="E120" i="96" s="1"/>
  <c r="E121" i="96" l="1"/>
  <c r="E122" i="96" s="1"/>
  <c r="E128" i="96" l="1"/>
  <c r="E125" i="96"/>
  <c r="E124" i="96"/>
  <c r="E129" i="96" l="1"/>
  <c r="E130" i="96" s="1"/>
  <c r="E131" i="96" s="1"/>
  <c r="E140" i="96" s="1"/>
  <c r="E141" i="96" s="1"/>
  <c r="D8" i="82" s="1"/>
  <c r="D91" i="43"/>
  <c r="D90" i="43"/>
  <c r="D89" i="43"/>
  <c r="D88" i="43"/>
  <c r="D87" i="43"/>
  <c r="D78" i="43"/>
  <c r="D76" i="43"/>
  <c r="D73" i="43"/>
  <c r="D75" i="43" s="1"/>
  <c r="D91" i="29"/>
  <c r="D90" i="29"/>
  <c r="D89" i="29"/>
  <c r="D88" i="29"/>
  <c r="D87" i="29"/>
  <c r="D78" i="29"/>
  <c r="D76" i="29"/>
  <c r="D73" i="29"/>
  <c r="D74" i="29" s="1"/>
  <c r="D74" i="43" l="1"/>
  <c r="D75" i="29"/>
  <c r="E8" i="82" l="1"/>
  <c r="F8" i="82" s="1"/>
  <c r="B6" i="85" l="1"/>
  <c r="B5" i="85"/>
  <c r="B4" i="85"/>
  <c r="B4" i="82" l="1"/>
  <c r="C4" i="82"/>
  <c r="A5" i="82"/>
  <c r="B5" i="82"/>
  <c r="C5" i="82"/>
  <c r="C9" i="82" l="1"/>
  <c r="E7" i="82" l="1"/>
  <c r="F7" i="82" s="1"/>
  <c r="E58" i="43" l="1"/>
  <c r="D129" i="43"/>
  <c r="C122" i="43" s="1"/>
  <c r="D122" i="43" s="1"/>
  <c r="E110" i="43"/>
  <c r="E138" i="43" s="1"/>
  <c r="E97" i="43"/>
  <c r="E101" i="43" s="1"/>
  <c r="D52" i="43"/>
  <c r="D77" i="43" s="1"/>
  <c r="D36" i="43"/>
  <c r="D35" i="43"/>
  <c r="E30" i="43"/>
  <c r="E31" i="43" s="1"/>
  <c r="E64" i="43" l="1"/>
  <c r="E69" i="43" s="1"/>
  <c r="D37" i="43"/>
  <c r="E115" i="43"/>
  <c r="E73" i="43"/>
  <c r="E36" i="43"/>
  <c r="E76" i="43"/>
  <c r="E77" i="43" s="1"/>
  <c r="E134" i="43"/>
  <c r="E35" i="43"/>
  <c r="E80" i="43"/>
  <c r="E75" i="43"/>
  <c r="E39" i="43"/>
  <c r="E111" i="43"/>
  <c r="E78" i="43"/>
  <c r="E37" i="43" l="1"/>
  <c r="E38" i="43" s="1"/>
  <c r="E74" i="43"/>
  <c r="E79" i="43" s="1"/>
  <c r="E136" i="43" l="1"/>
  <c r="E82" i="43"/>
  <c r="E113" i="43"/>
  <c r="E40" i="43"/>
  <c r="E41" i="43" s="1"/>
  <c r="E67" i="43"/>
  <c r="E48" i="43" l="1"/>
  <c r="E47" i="43"/>
  <c r="E46" i="43"/>
  <c r="E45" i="43"/>
  <c r="E44" i="43"/>
  <c r="E51" i="43"/>
  <c r="E50" i="43"/>
  <c r="E49" i="43"/>
  <c r="E52" i="43" l="1"/>
  <c r="E68" i="43" s="1"/>
  <c r="E70" i="43" s="1"/>
  <c r="E135" i="43" l="1"/>
  <c r="E81" i="43"/>
  <c r="E83" i="43" s="1"/>
  <c r="E112" i="43"/>
  <c r="E92" i="43" l="1"/>
  <c r="E88" i="43"/>
  <c r="E89" i="43"/>
  <c r="E90" i="43"/>
  <c r="E91" i="43"/>
  <c r="E87" i="43"/>
  <c r="E93" i="43" l="1"/>
  <c r="E100" i="43" s="1"/>
  <c r="E102" i="43" s="1"/>
  <c r="E103" i="43" s="1"/>
  <c r="E137" i="43" l="1"/>
  <c r="E139" i="43" s="1"/>
  <c r="E114" i="43"/>
  <c r="E116" i="43" s="1"/>
  <c r="E119" i="43" l="1"/>
  <c r="E120" i="43" l="1"/>
  <c r="E121" i="43" l="1"/>
  <c r="E122" i="43" s="1"/>
  <c r="E6" i="82" l="1"/>
  <c r="F6" i="82" s="1"/>
  <c r="E128" i="43"/>
  <c r="E125" i="43"/>
  <c r="E124" i="43"/>
  <c r="E129" i="43" l="1"/>
  <c r="E130" i="43" s="1"/>
  <c r="E131" i="43" s="1"/>
  <c r="E140" i="43" s="1"/>
  <c r="E141" i="43" l="1"/>
  <c r="D5" i="82" s="1"/>
  <c r="E5" i="82" s="1"/>
  <c r="F5" i="82" s="1"/>
  <c r="D129" i="29"/>
  <c r="C122" i="29" s="1"/>
  <c r="D122" i="29" s="1"/>
  <c r="E110" i="29"/>
  <c r="E115" i="29" s="1"/>
  <c r="E97" i="29"/>
  <c r="E101" i="29" s="1"/>
  <c r="E58" i="29"/>
  <c r="D52" i="29"/>
  <c r="D77" i="29" s="1"/>
  <c r="D36" i="29"/>
  <c r="D35" i="29"/>
  <c r="E55" i="29"/>
  <c r="E64" i="29" l="1"/>
  <c r="E69" i="29" s="1"/>
  <c r="D37" i="29"/>
  <c r="E138" i="29"/>
  <c r="E30" i="29"/>
  <c r="E31" i="29" s="1"/>
  <c r="E80" i="29" l="1"/>
  <c r="E75" i="29"/>
  <c r="E73" i="29"/>
  <c r="E39" i="29"/>
  <c r="E36" i="29"/>
  <c r="E111" i="29"/>
  <c r="E78" i="29"/>
  <c r="E134" i="29"/>
  <c r="E35" i="29"/>
  <c r="E76" i="29"/>
  <c r="E77" i="29" s="1"/>
  <c r="E37" i="29" l="1"/>
  <c r="E38" i="29" s="1"/>
  <c r="E74" i="29"/>
  <c r="E79" i="29" s="1"/>
  <c r="E40" i="29"/>
  <c r="E41" i="29" s="1"/>
  <c r="E67" i="29"/>
  <c r="E50" i="29" l="1"/>
  <c r="E46" i="29"/>
  <c r="E49" i="29"/>
  <c r="E45" i="29"/>
  <c r="E48" i="29"/>
  <c r="E44" i="29"/>
  <c r="E51" i="29"/>
  <c r="E47" i="29"/>
  <c r="E113" i="29"/>
  <c r="E136" i="29"/>
  <c r="E82" i="29"/>
  <c r="E52" i="29" l="1"/>
  <c r="E68" i="29" s="1"/>
  <c r="E70" i="29" s="1"/>
  <c r="E112" i="29" l="1"/>
  <c r="E135" i="29"/>
  <c r="E81" i="29"/>
  <c r="E83" i="29" s="1"/>
  <c r="E92" i="29" l="1"/>
  <c r="E91" i="29"/>
  <c r="E89" i="29"/>
  <c r="E87" i="29"/>
  <c r="E90" i="29"/>
  <c r="E88" i="29"/>
  <c r="E93" i="29" l="1"/>
  <c r="E100" i="29" s="1"/>
  <c r="E102" i="29" s="1"/>
  <c r="E103" i="29" s="1"/>
  <c r="E114" i="29" s="1"/>
  <c r="E116" i="29" s="1"/>
  <c r="E137" i="29" l="1"/>
  <c r="E139" i="29" s="1"/>
  <c r="E119" i="29"/>
  <c r="E120" i="29" s="1"/>
  <c r="E121" i="29" s="1"/>
  <c r="E122" i="29" s="1"/>
  <c r="E128" i="29" l="1"/>
  <c r="E125" i="29"/>
  <c r="E124" i="29"/>
  <c r="E129" i="29" l="1"/>
  <c r="E130" i="29" s="1"/>
  <c r="E131" i="29" s="1"/>
  <c r="E140" i="29" s="1"/>
  <c r="E141" i="29" l="1"/>
  <c r="E4" i="82" s="1"/>
  <c r="F4" i="82" s="1"/>
  <c r="D130" i="21" l="1"/>
  <c r="C123" i="21" s="1"/>
  <c r="D123" i="21" s="1"/>
  <c r="E111" i="21"/>
  <c r="E139" i="21" s="1"/>
  <c r="E98" i="21"/>
  <c r="E102" i="21" s="1"/>
  <c r="D92" i="21"/>
  <c r="D91" i="21"/>
  <c r="D90" i="21"/>
  <c r="D89" i="21"/>
  <c r="D88" i="21"/>
  <c r="D79" i="21"/>
  <c r="D77" i="21"/>
  <c r="D76" i="21"/>
  <c r="D75" i="21"/>
  <c r="D74" i="21"/>
  <c r="E59" i="21"/>
  <c r="D53" i="21"/>
  <c r="D78" i="21" s="1"/>
  <c r="D37" i="21"/>
  <c r="D36" i="21"/>
  <c r="E28" i="21"/>
  <c r="E56" i="21" s="1"/>
  <c r="E65" i="21" s="1"/>
  <c r="E70" i="21" s="1"/>
  <c r="D130" i="19"/>
  <c r="C123" i="19" s="1"/>
  <c r="D123" i="19" s="1"/>
  <c r="E111" i="19"/>
  <c r="E139" i="19" s="1"/>
  <c r="E98" i="19"/>
  <c r="E102" i="19" s="1"/>
  <c r="D92" i="19"/>
  <c r="D91" i="19"/>
  <c r="D90" i="19"/>
  <c r="D89" i="19"/>
  <c r="D88" i="19"/>
  <c r="D79" i="19"/>
  <c r="D77" i="19"/>
  <c r="D76" i="19"/>
  <c r="D75" i="19"/>
  <c r="D74" i="19"/>
  <c r="E59" i="19"/>
  <c r="D53" i="19"/>
  <c r="D78" i="19" s="1"/>
  <c r="D37" i="19"/>
  <c r="D36" i="19"/>
  <c r="E28" i="19"/>
  <c r="E31" i="19" s="1"/>
  <c r="E32" i="19" s="1"/>
  <c r="D38" i="21" l="1"/>
  <c r="D38" i="19"/>
  <c r="E31" i="21"/>
  <c r="E32" i="21" s="1"/>
  <c r="E74" i="21" s="1"/>
  <c r="E116" i="21"/>
  <c r="E135" i="21"/>
  <c r="E81" i="19"/>
  <c r="E76" i="19"/>
  <c r="E112" i="19"/>
  <c r="E79" i="19"/>
  <c r="E74" i="19"/>
  <c r="E37" i="19"/>
  <c r="E135" i="19"/>
  <c r="E36" i="19"/>
  <c r="E40" i="19"/>
  <c r="E77" i="19"/>
  <c r="E78" i="19" s="1"/>
  <c r="E116" i="19"/>
  <c r="E56" i="19"/>
  <c r="E65" i="19" s="1"/>
  <c r="E70" i="19" s="1"/>
  <c r="E40" i="21" l="1"/>
  <c r="E79" i="21"/>
  <c r="E76" i="21"/>
  <c r="E77" i="21"/>
  <c r="E78" i="21" s="1"/>
  <c r="E112" i="21"/>
  <c r="E81" i="21"/>
  <c r="E37" i="21"/>
  <c r="E36" i="21"/>
  <c r="E38" i="21" s="1"/>
  <c r="E39" i="21" s="1"/>
  <c r="E75" i="21"/>
  <c r="E75" i="19"/>
  <c r="E80" i="19" s="1"/>
  <c r="E38" i="19"/>
  <c r="E39" i="19" s="1"/>
  <c r="E80" i="21" l="1"/>
  <c r="E114" i="21" s="1"/>
  <c r="E41" i="21"/>
  <c r="E42" i="21" s="1"/>
  <c r="E68" i="21"/>
  <c r="E114" i="19"/>
  <c r="E137" i="19"/>
  <c r="E83" i="19"/>
  <c r="E41" i="19"/>
  <c r="E42" i="19" s="1"/>
  <c r="E68" i="19"/>
  <c r="E83" i="21" l="1"/>
  <c r="E137" i="21"/>
  <c r="E49" i="21"/>
  <c r="E48" i="21"/>
  <c r="E47" i="21"/>
  <c r="E46" i="21"/>
  <c r="E45" i="21"/>
  <c r="E52" i="21"/>
  <c r="E51" i="21"/>
  <c r="E50" i="21"/>
  <c r="E51" i="19"/>
  <c r="E49" i="19"/>
  <c r="E47" i="19"/>
  <c r="E46" i="19"/>
  <c r="E45" i="19"/>
  <c r="E50" i="19"/>
  <c r="E48" i="19"/>
  <c r="E52" i="19"/>
  <c r="E53" i="19" l="1"/>
  <c r="E69" i="19" s="1"/>
  <c r="E71" i="19" s="1"/>
  <c r="E113" i="19" s="1"/>
  <c r="E53" i="21"/>
  <c r="E69" i="21" s="1"/>
  <c r="E71" i="21" s="1"/>
  <c r="E82" i="19" l="1"/>
  <c r="E84" i="19" s="1"/>
  <c r="E92" i="19" s="1"/>
  <c r="E136" i="19"/>
  <c r="E136" i="21"/>
  <c r="E82" i="21"/>
  <c r="E84" i="21" s="1"/>
  <c r="E113" i="21"/>
  <c r="E91" i="19" l="1"/>
  <c r="E89" i="19"/>
  <c r="E88" i="19"/>
  <c r="E90" i="19"/>
  <c r="E93" i="19"/>
  <c r="E93" i="21"/>
  <c r="E89" i="21"/>
  <c r="E90" i="21"/>
  <c r="E92" i="21"/>
  <c r="E91" i="21"/>
  <c r="E88" i="21"/>
  <c r="E94" i="19" l="1"/>
  <c r="E101" i="19" s="1"/>
  <c r="E103" i="19" s="1"/>
  <c r="E104" i="19" s="1"/>
  <c r="E115" i="19" s="1"/>
  <c r="E117" i="19" s="1"/>
  <c r="E120" i="19" s="1"/>
  <c r="E94" i="21"/>
  <c r="E101" i="21" s="1"/>
  <c r="E103" i="21" s="1"/>
  <c r="E104" i="21" s="1"/>
  <c r="E138" i="21" s="1"/>
  <c r="E140" i="21" s="1"/>
  <c r="E138" i="19" l="1"/>
  <c r="E140" i="19" s="1"/>
  <c r="E115" i="21"/>
  <c r="E117" i="21" s="1"/>
  <c r="E120" i="21" s="1"/>
  <c r="E121" i="21" s="1"/>
  <c r="E122" i="21" s="1"/>
  <c r="E123" i="21" s="1"/>
  <c r="E121" i="19"/>
  <c r="E122" i="19" s="1"/>
  <c r="E123" i="19" s="1"/>
  <c r="E129" i="21" l="1"/>
  <c r="E126" i="21"/>
  <c r="E125" i="21"/>
  <c r="E129" i="19"/>
  <c r="E126" i="19"/>
  <c r="E125" i="19"/>
  <c r="E130" i="21" l="1"/>
  <c r="E131" i="21" s="1"/>
  <c r="E132" i="21" s="1"/>
  <c r="E141" i="21" s="1"/>
  <c r="E142" i="21" s="1"/>
  <c r="E130" i="19"/>
  <c r="E131" i="19" s="1"/>
  <c r="E132" i="19" s="1"/>
  <c r="E141" i="19" s="1"/>
  <c r="E142" i="19" s="1"/>
  <c r="D130" i="14" l="1"/>
  <c r="C123" i="14" s="1"/>
  <c r="D123" i="14" s="1"/>
  <c r="E111" i="14"/>
  <c r="E139" i="14" s="1"/>
  <c r="E98" i="14"/>
  <c r="E102" i="14" s="1"/>
  <c r="D92" i="14"/>
  <c r="D91" i="14"/>
  <c r="D90" i="14"/>
  <c r="D89" i="14"/>
  <c r="D88" i="14"/>
  <c r="D79" i="14"/>
  <c r="D77" i="14"/>
  <c r="D76" i="14"/>
  <c r="D75" i="14"/>
  <c r="D74" i="14"/>
  <c r="E59" i="14"/>
  <c r="D53" i="14"/>
  <c r="D78" i="14" s="1"/>
  <c r="D37" i="14"/>
  <c r="D36" i="14"/>
  <c r="E28" i="14"/>
  <c r="E56" i="14" s="1"/>
  <c r="E65" i="14" s="1"/>
  <c r="E70" i="14" s="1"/>
  <c r="D38" i="14" l="1"/>
  <c r="E116" i="14"/>
  <c r="E31" i="14"/>
  <c r="E32" i="14" s="1"/>
  <c r="E74" i="14" s="1"/>
  <c r="E40" i="14" l="1"/>
  <c r="E76" i="14"/>
  <c r="E81" i="14"/>
  <c r="E36" i="14"/>
  <c r="E77" i="14"/>
  <c r="E78" i="14" s="1"/>
  <c r="E37" i="14"/>
  <c r="E135" i="14"/>
  <c r="E79" i="14"/>
  <c r="E112" i="14"/>
  <c r="E75" i="14"/>
  <c r="E38" i="14" l="1"/>
  <c r="E39" i="14" s="1"/>
  <c r="E68" i="14" s="1"/>
  <c r="E80" i="14"/>
  <c r="E137" i="14" s="1"/>
  <c r="E41" i="14" l="1"/>
  <c r="E42" i="14" s="1"/>
  <c r="E83" i="14"/>
  <c r="E114" i="14"/>
  <c r="E49" i="14"/>
  <c r="E48" i="14"/>
  <c r="E47" i="14"/>
  <c r="E46" i="14"/>
  <c r="E45" i="14"/>
  <c r="E52" i="14"/>
  <c r="E51" i="14"/>
  <c r="E50" i="14"/>
  <c r="E53" i="14" l="1"/>
  <c r="E69" i="14" s="1"/>
  <c r="E71" i="14" s="1"/>
  <c r="E136" i="14" s="1"/>
  <c r="E113" i="14" l="1"/>
  <c r="E82" i="14"/>
  <c r="E84" i="14" s="1"/>
  <c r="E93" i="14" s="1"/>
  <c r="E91" i="14" l="1"/>
  <c r="E89" i="14"/>
  <c r="E90" i="14"/>
  <c r="E92" i="14"/>
  <c r="E88" i="14"/>
  <c r="E94" i="14" l="1"/>
  <c r="E101" i="14" s="1"/>
  <c r="E103" i="14" s="1"/>
  <c r="E104" i="14" s="1"/>
  <c r="E138" i="14" l="1"/>
  <c r="E140" i="14" s="1"/>
  <c r="E115" i="14"/>
  <c r="E117" i="14" s="1"/>
  <c r="E120" i="14" l="1"/>
  <c r="E121" i="14" s="1"/>
  <c r="E122" i="14" l="1"/>
  <c r="E123" i="14" s="1"/>
  <c r="E129" i="14" l="1"/>
  <c r="E126" i="14"/>
  <c r="E125" i="14"/>
  <c r="E130" i="14" l="1"/>
  <c r="E131" i="14" s="1"/>
  <c r="E132" i="14" s="1"/>
  <c r="E141" i="14" s="1"/>
  <c r="E142" i="14" s="1"/>
  <c r="D9" i="82" l="1"/>
  <c r="E9" i="82" l="1"/>
  <c r="F9" i="82" s="1"/>
</calcChain>
</file>

<file path=xl/sharedStrings.xml><?xml version="1.0" encoding="utf-8"?>
<sst xmlns="http://schemas.openxmlformats.org/spreadsheetml/2006/main" count="1900" uniqueCount="208">
  <si>
    <t>PLANILHA DE CUSTOS E FORMAÇÃO DE PREÇOS</t>
  </si>
  <si>
    <t>n1</t>
  </si>
  <si>
    <t>n2</t>
  </si>
  <si>
    <r>
      <t>N</t>
    </r>
    <r>
      <rPr>
        <b/>
        <strike/>
        <sz val="11"/>
        <rFont val="Calibri"/>
        <family val="2"/>
      </rPr>
      <t>º</t>
    </r>
    <r>
      <rPr>
        <b/>
        <sz val="11"/>
        <rFont val="Calibri"/>
        <family val="2"/>
      </rPr>
      <t xml:space="preserve"> Processo</t>
    </r>
  </si>
  <si>
    <r>
      <t>Licitação N</t>
    </r>
    <r>
      <rPr>
        <b/>
        <strike/>
        <sz val="11"/>
        <rFont val="Calibri"/>
        <family val="2"/>
      </rPr>
      <t>º</t>
    </r>
    <r>
      <rPr>
        <b/>
        <sz val="11"/>
        <rFont val="Calibri"/>
        <family val="2"/>
      </rPr>
      <t xml:space="preserve"> </t>
    </r>
  </si>
  <si>
    <t>PREGÃO ELETRÔNICO XX/2018</t>
  </si>
  <si>
    <t>DIA:06/03/2018 às 09:00</t>
  </si>
  <si>
    <t>Discriminação dos Serviços (dados referentes à contratação)</t>
  </si>
  <si>
    <t>A</t>
  </si>
  <si>
    <t>Data de apresentação da proposta (dia/mês/ano)</t>
  </si>
  <si>
    <t>XX/XX/2018</t>
  </si>
  <si>
    <t>B</t>
  </si>
  <si>
    <t>Município/UF</t>
  </si>
  <si>
    <t>ALFENAS - MG</t>
  </si>
  <si>
    <t>C</t>
  </si>
  <si>
    <t>Ano Acordo, Convenção ou Dissídio Coletivo</t>
  </si>
  <si>
    <t>2018/2019</t>
  </si>
  <si>
    <t>D</t>
  </si>
  <si>
    <t>Número de meses de execução contratual</t>
  </si>
  <si>
    <t>12 MESES</t>
  </si>
  <si>
    <t>Identificação do Serviço</t>
  </si>
  <si>
    <t>Tipo de Serviço</t>
  </si>
  <si>
    <t>Unidade de Medida</t>
  </si>
  <si>
    <t>Quantidade Total a Contratar (em função da Unidade de Medida)</t>
  </si>
  <si>
    <t>MÃO DE OBRA</t>
  </si>
  <si>
    <t>Mão de obra vinculada à execução contratual</t>
  </si>
  <si>
    <t>Dados para composição dos custos referente à mão de obra</t>
  </si>
  <si>
    <t>Valor (R$)</t>
  </si>
  <si>
    <t>Tipo de Serviço (mesmo serviço com características distintas)</t>
  </si>
  <si>
    <t xml:space="preserve">Classificação Brasileira de Ocupações (CBO) </t>
  </si>
  <si>
    <t>Categoria Profissional (vinculada à execução contratual)</t>
  </si>
  <si>
    <t>Data-Base da Categoria (dia/mês/ano)</t>
  </si>
  <si>
    <t>MÓDULO 1 : COMPOSIÇÃO DA REMUNERAÇÃO</t>
  </si>
  <si>
    <t>Composição da Remuneração</t>
  </si>
  <si>
    <t>(NOTA 1 e 2)</t>
  </si>
  <si>
    <t>Salário-Base</t>
  </si>
  <si>
    <t>TOTAL</t>
  </si>
  <si>
    <t>MÓDULO 1:   TOTAL</t>
  </si>
  <si>
    <t xml:space="preserve"> MÓDULO 2: ENCARGOS E BENEFÍCIOS ANUAIS, MENSAIS E DIÁRIOS</t>
  </si>
  <si>
    <t>SUBMÓDULO 2.1   -  DÉCIMO TERCEIRO SALÁRIO, FÉRIAS E ADICIONAL DE FÉRIAS</t>
  </si>
  <si>
    <t>2.1</t>
  </si>
  <si>
    <t>13º  Salário, Férias e Adicional de Férias</t>
  </si>
  <si>
    <t>13º (décimo terceiro) Salário</t>
  </si>
  <si>
    <t>Férias e Adicional de Férias</t>
  </si>
  <si>
    <t>SUBMÓDULO 2.1:   TOTAL</t>
  </si>
  <si>
    <t xml:space="preserve">BASE DE CÁLCULO PARA O MÓDULO 2.2 </t>
  </si>
  <si>
    <t xml:space="preserve"> MÓDULO 1</t>
  </si>
  <si>
    <t xml:space="preserve"> MÓDULO 2.1</t>
  </si>
  <si>
    <t>SUBMÓDULO 2.2 – ENCARGOS PREVIDENCIÁRIOS (GPS), FUNDO DE GARANTIA POR TEMPO DE SERVIÇOS (FGTS) E OUTRAS CONTRIBUIÇÕES</t>
  </si>
  <si>
    <t>2.2</t>
  </si>
  <si>
    <t>GPS, FGTS e outras contribuições</t>
  </si>
  <si>
    <t>(NOTA 1, 2, e 3)</t>
  </si>
  <si>
    <t xml:space="preserve">INSS </t>
  </si>
  <si>
    <t>SALÁRIO EDUCAÇÃO</t>
  </si>
  <si>
    <r>
      <t xml:space="preserve">SAT </t>
    </r>
    <r>
      <rPr>
        <sz val="11"/>
        <rFont val="Calibri"/>
        <family val="2"/>
      </rPr>
      <t>(+ FAP de 0,5 a 2,0) (VARIAÇÃO: 0,5% a 6%)</t>
    </r>
  </si>
  <si>
    <t>SESI / SESC</t>
  </si>
  <si>
    <t>E</t>
  </si>
  <si>
    <t>SENAI / SENAC</t>
  </si>
  <si>
    <t>F</t>
  </si>
  <si>
    <t>SEBRAE</t>
  </si>
  <si>
    <t>G</t>
  </si>
  <si>
    <t>INCRA</t>
  </si>
  <si>
    <t>H</t>
  </si>
  <si>
    <t>FGTS</t>
  </si>
  <si>
    <t>SUBMÓDULO 2.3   -  BENEFÍCIOS MENSAIS E DIÁRIOS</t>
  </si>
  <si>
    <t>2.3</t>
  </si>
  <si>
    <t>Benefícios Mensais e Diários</t>
  </si>
  <si>
    <t xml:space="preserve">Transporte </t>
  </si>
  <si>
    <t xml:space="preserve">Auxílio Refeição/Alimentação </t>
  </si>
  <si>
    <t xml:space="preserve">Assistência Médica e Familiar </t>
  </si>
  <si>
    <t>Seguro de Vida</t>
  </si>
  <si>
    <t>Outros</t>
  </si>
  <si>
    <t xml:space="preserve">TOTAL </t>
  </si>
  <si>
    <t>QUADRO-RESUMO DO MÓDULO 2 - ENCARGOS E BENEFÍCIOS ANUAIS, MENSAIS E DIÁRIOS</t>
  </si>
  <si>
    <t xml:space="preserve"> Encargos e Benefícios Anuais, Mensais e Diários </t>
  </si>
  <si>
    <t>MÓDULO 3 - PROVISÃO PARA RESCISÃO</t>
  </si>
  <si>
    <t>Provisão para Rescisão</t>
  </si>
  <si>
    <t>Aviso Prévio Indenizado</t>
  </si>
  <si>
    <r>
      <t xml:space="preserve">Incidência do FGTS </t>
    </r>
    <r>
      <rPr>
        <b/>
        <sz val="11"/>
        <rFont val="Calibri"/>
        <family val="2"/>
      </rPr>
      <t>sobre Aviso Prévio Indenizado</t>
    </r>
    <r>
      <rPr>
        <sz val="11"/>
        <rFont val="Calibri"/>
        <family val="2"/>
      </rPr>
      <t xml:space="preserve"> </t>
    </r>
    <r>
      <rPr>
        <i/>
        <sz val="10"/>
        <color rgb="FF002060"/>
        <rFont val="Calibri"/>
        <family val="2"/>
      </rPr>
      <t/>
    </r>
  </si>
  <si>
    <r>
      <t xml:space="preserve"> Multa do FGTS e Contribuição Social sobre o Aviso Prévio Indenizado </t>
    </r>
    <r>
      <rPr>
        <b/>
        <sz val="11"/>
        <color rgb="FFFF0000"/>
        <rFont val="Calibri"/>
        <family val="2"/>
      </rPr>
      <t xml:space="preserve">(sobre a Remuneração) </t>
    </r>
  </si>
  <si>
    <t>Aviso Prévio Trabalhado</t>
  </si>
  <si>
    <t xml:space="preserve">Incidência dos encargos do submódulo 2.2 sobre o Aviso Prévio Trabalhado </t>
  </si>
  <si>
    <r>
      <t xml:space="preserve"> Multa do FGTS e contribuição social sobre o Aviso Prévio Trabalhado </t>
    </r>
    <r>
      <rPr>
        <b/>
        <sz val="11"/>
        <color rgb="FFFF0000"/>
        <rFont val="Calibri"/>
        <family val="2"/>
      </rPr>
      <t xml:space="preserve">(sobre a Remuneração) </t>
    </r>
  </si>
  <si>
    <t>BASE DE CÁLCULO PARA O MÓDULO 4 = MÓDULO 1 + MÓDULO 2 + MÓDULO 3</t>
  </si>
  <si>
    <t>MÓDULO 2</t>
  </si>
  <si>
    <t xml:space="preserve"> MÓDULO 3</t>
  </si>
  <si>
    <t>MÓDULO 4 - CUSTO DE REPOSIÇÃO DO PROFISSIONAL AUSENTE</t>
  </si>
  <si>
    <t>SUBMÓDULO 4.1 - AUSÊNCIAS LEGAIS</t>
  </si>
  <si>
    <t>4.1</t>
  </si>
  <si>
    <t>Ausências Legais</t>
  </si>
  <si>
    <t>(NOTA 1)</t>
  </si>
  <si>
    <t>Férias</t>
  </si>
  <si>
    <t>Ausências legais</t>
  </si>
  <si>
    <t>Licença paternidade</t>
  </si>
  <si>
    <t>Ausência por Acidente de trabalho</t>
  </si>
  <si>
    <t xml:space="preserve">Afastamento Maternidade </t>
  </si>
  <si>
    <t>Outros (especificar)</t>
  </si>
  <si>
    <t>SUBMÓDULO 4.2 - INTRAJORNADA</t>
  </si>
  <si>
    <t>4.2</t>
  </si>
  <si>
    <t>Intrajornada</t>
  </si>
  <si>
    <r>
      <t xml:space="preserve">Intervalo para repouso ou alimentação </t>
    </r>
    <r>
      <rPr>
        <b/>
        <sz val="11"/>
        <color rgb="FFFF0000"/>
        <rFont val="Calibri"/>
        <family val="2"/>
      </rPr>
      <t>(Nota: APLICADO PARA quando o TITULAR do posto USUFRUIR do descanso intrajornada e o posto de trabalho NÃO PUDER FICAR DESCOBERTO)</t>
    </r>
  </si>
  <si>
    <t>QUADRO-RESUMO DO MÓDULO 4 - CUSTO DE REPOSIÇÃO DO PROFISSIONAL AUSENTE</t>
  </si>
  <si>
    <t>Custo de Reposição do Profissional Ausente</t>
  </si>
  <si>
    <t>MÓDULO 4:   TOTAL</t>
  </si>
  <si>
    <t>MÓDULO 5 - INSUMOS DIVERSOS</t>
  </si>
  <si>
    <t>Insumos Diversos</t>
  </si>
  <si>
    <t>Uniformes</t>
  </si>
  <si>
    <r>
      <rPr>
        <b/>
        <sz val="11"/>
        <rFont val="Calibri"/>
        <family val="2"/>
      </rPr>
      <t>Materiais</t>
    </r>
    <r>
      <rPr>
        <sz val="11"/>
        <rFont val="Calibri"/>
        <family val="2"/>
      </rPr>
      <t xml:space="preserve"> </t>
    </r>
  </si>
  <si>
    <t xml:space="preserve">=TRUNCAR((250/12/2);2) </t>
  </si>
  <si>
    <r>
      <rPr>
        <b/>
        <sz val="11"/>
        <rFont val="Calibri"/>
        <family val="2"/>
      </rPr>
      <t>Equipamentos</t>
    </r>
    <r>
      <rPr>
        <sz val="11"/>
        <rFont val="Calibri"/>
        <family val="2"/>
      </rPr>
      <t xml:space="preserve"> </t>
    </r>
  </si>
  <si>
    <t>=TRUNCAR(((2115*0,9)/(12*10))/2;2)</t>
  </si>
  <si>
    <t>TOTAL DE INSUMOS DIVERSOS</t>
  </si>
  <si>
    <t>BASE DE CÁLCULO PARA O MÓDULO 6 = MÓDULO 1 + MÓDULO 2 + MÓDULO 3 + MÓDULO 4 + MÓDULO 5</t>
  </si>
  <si>
    <t>MÓDULO 4</t>
  </si>
  <si>
    <t>MÓDULO 5</t>
  </si>
  <si>
    <t xml:space="preserve">MÓDULO 6 – CUSTOS INDIRETOS, TRIBUTOS E LUCRO </t>
  </si>
  <si>
    <t>nota1</t>
  </si>
  <si>
    <t>nota 2</t>
  </si>
  <si>
    <t>Custos Indiretos, Tributos e Lucro</t>
  </si>
  <si>
    <t>Custos Indiretos</t>
  </si>
  <si>
    <t>Lucro (MT + M6.A)</t>
  </si>
  <si>
    <t xml:space="preserve">  FATURAMENTO  (MT + M6A + M6B)</t>
  </si>
  <si>
    <t>CÁLCULO POR DENTRO</t>
  </si>
  <si>
    <t>Tributos</t>
  </si>
  <si>
    <t>C1. Tributos Federais</t>
  </si>
  <si>
    <r>
      <t xml:space="preserve">C1-A  </t>
    </r>
    <r>
      <rPr>
        <b/>
        <sz val="11"/>
        <rFont val="Calibri"/>
        <family val="2"/>
      </rPr>
      <t xml:space="preserve">(PIS) </t>
    </r>
    <r>
      <rPr>
        <sz val="11"/>
        <rFont val="Calibri"/>
        <family val="2"/>
      </rPr>
      <t xml:space="preserve">  </t>
    </r>
  </si>
  <si>
    <r>
      <t xml:space="preserve">C1. B  </t>
    </r>
    <r>
      <rPr>
        <b/>
        <sz val="11"/>
        <rFont val="Calibri"/>
        <family val="2"/>
      </rPr>
      <t>(COFINS)</t>
    </r>
    <r>
      <rPr>
        <sz val="11"/>
        <rFont val="Calibri"/>
        <family val="2"/>
      </rPr>
      <t xml:space="preserve">  </t>
    </r>
  </si>
  <si>
    <t>C.2 Tributos Estaduais (especificar)</t>
  </si>
  <si>
    <t xml:space="preserve">C.3 Tributos Municipais </t>
  </si>
  <si>
    <r>
      <t xml:space="preserve">C3-A </t>
    </r>
    <r>
      <rPr>
        <b/>
        <sz val="11"/>
        <rFont val="Calibri"/>
        <family val="2"/>
      </rPr>
      <t xml:space="preserve">(ISS) </t>
    </r>
    <r>
      <rPr>
        <sz val="11"/>
        <rFont val="Calibri"/>
        <family val="2"/>
      </rPr>
      <t xml:space="preserve"> </t>
    </r>
  </si>
  <si>
    <t>SOMA DOS TRIBUTOS</t>
  </si>
  <si>
    <t>TOTAL DOS CUSTOS INDIRETOS, TRIBUTOS E LUCRO</t>
  </si>
  <si>
    <t>MÓDULO 6:   TOTAL</t>
  </si>
  <si>
    <t xml:space="preserve">QUADRO-RESUMO DO CUSTO POR EMPREGADO </t>
  </si>
  <si>
    <t>Mão-de-obra vinculada à execução contratual (valor por empregado)</t>
  </si>
  <si>
    <t>Módulo 1 – Composição da Remuneração</t>
  </si>
  <si>
    <t xml:space="preserve">Módulo 2 - Encargos e Benefícios Anuais, Mensais e Diários </t>
  </si>
  <si>
    <t xml:space="preserve"> Módulo 3 - Provisão para Rescisão </t>
  </si>
  <si>
    <t xml:space="preserve">Módulo 4 - Custo de Reposição do Profissional Ausente </t>
  </si>
  <si>
    <t xml:space="preserve">Módulo 5 - Insumos Diversos </t>
  </si>
  <si>
    <t>Subtotal (A + B + C + D + E)</t>
  </si>
  <si>
    <t>Módulo 6 – Custos indiretos, tributos e lucro</t>
  </si>
  <si>
    <t>VALOR TOTAL POR EMPREGADO</t>
  </si>
  <si>
    <t>SERVIÇO</t>
  </si>
  <si>
    <t>ADMINISTRATIVO</t>
  </si>
  <si>
    <t>SERVIÇOS GERAIS</t>
  </si>
  <si>
    <t>40 HORAS/SEMANAIS</t>
  </si>
  <si>
    <t>Salário Normativo da Categoria Profissional (44 HORAS / SEMANAIS)</t>
  </si>
  <si>
    <t>Salário Normativo da Categoria Profissional (44 HORAS SEMANAIS)</t>
  </si>
  <si>
    <t>JORNADA</t>
  </si>
  <si>
    <t>Salário Mínimo Vigente</t>
  </si>
  <si>
    <t>Copeira</t>
  </si>
  <si>
    <t>Limpador de Vidros</t>
  </si>
  <si>
    <t>MECÂNICO DE MANUTENÇÃO DE EQUIP ODONTOLÓGICO</t>
  </si>
  <si>
    <t>MÓDULO 1</t>
  </si>
  <si>
    <t>MÓDULO 3</t>
  </si>
  <si>
    <t>Qtde de Dias</t>
  </si>
  <si>
    <t>Vale Transporte</t>
  </si>
  <si>
    <t>Qtde de Vale Transporte</t>
  </si>
  <si>
    <t xml:space="preserve">Módulo 3 - Provisão para Rescisão </t>
  </si>
  <si>
    <t>Jornada</t>
  </si>
  <si>
    <t>CÁLCULO TOTAL</t>
  </si>
  <si>
    <t>Posto</t>
  </si>
  <si>
    <t>Uniforme</t>
  </si>
  <si>
    <t>EPIs</t>
  </si>
  <si>
    <t>Capacete de Segurança</t>
  </si>
  <si>
    <t>Óculos de Segurança</t>
  </si>
  <si>
    <t>Protetor Solar</t>
  </si>
  <si>
    <t>Protetor Auditivo</t>
  </si>
  <si>
    <t>Quantidade Estimada de Postos</t>
  </si>
  <si>
    <t>Valor Unitário por Posto</t>
  </si>
  <si>
    <t>Valor Mensal por Posto</t>
  </si>
  <si>
    <t>4110-05</t>
  </si>
  <si>
    <t>Resumo - Pesquisa de Preços</t>
  </si>
  <si>
    <t xml:space="preserve">Intervalo para repouso ou alimentação </t>
  </si>
  <si>
    <t>ALFENAS</t>
  </si>
  <si>
    <t>Decreto Municipal nº 2226 de 04 de janeiro de 2019.</t>
  </si>
  <si>
    <t xml:space="preserve">Valor Anual por Posto </t>
  </si>
  <si>
    <t>APOIO ADMINISTRATIVO</t>
  </si>
  <si>
    <t>AUXILIAR ADMINISTRATIVO NIVEL 2 40h</t>
  </si>
  <si>
    <t>TÉCNICO ESPECIALIZADO</t>
  </si>
  <si>
    <t>2142-05</t>
  </si>
  <si>
    <t>Salário Normativo da Categoria Profissional (40 HORAS / SEMANAIS)</t>
  </si>
  <si>
    <t>ENGENHEIRO CIVIL</t>
  </si>
  <si>
    <t>ENGENHEIRO ELETRICISTA</t>
  </si>
  <si>
    <t>2143-05</t>
  </si>
  <si>
    <t>ARQUITETO URBANISTA</t>
  </si>
  <si>
    <t>2141-25</t>
  </si>
  <si>
    <t>LEI Nº 4.6950 DE 22 DE ABRIL DE 1966</t>
  </si>
  <si>
    <t>LEI Nº 4.950 DE 22 DE ABRIL DE 1966</t>
  </si>
  <si>
    <t>DESIGNER GRÁFICO</t>
  </si>
  <si>
    <t>2624-10</t>
  </si>
  <si>
    <t>DESIGNER INDUSTRIAL GRÁFICO</t>
  </si>
  <si>
    <t>CONVENÇÃO COLETIVA DE TRABALHO 2019/2021</t>
  </si>
  <si>
    <t>EPIs - Engenheiro Civil</t>
  </si>
  <si>
    <t>EPIs - Engenheiro Eletricista</t>
  </si>
  <si>
    <t>EPIs - Arquiteto Urbanista</t>
  </si>
  <si>
    <t>Engenheiro Civil</t>
  </si>
  <si>
    <t>Engenheiro Eletricista</t>
  </si>
  <si>
    <t>Arquiteto Urbanista</t>
  </si>
  <si>
    <t>POÇOS DE CALDAS - MG</t>
  </si>
  <si>
    <t>2020/2020</t>
  </si>
  <si>
    <t>NÚMERO DE REGISTRO NO TEM: MG003116/2019</t>
  </si>
  <si>
    <t>CONVENÇÃO COLETIVA DE TRABALHO - 2020/2020</t>
  </si>
  <si>
    <t>NÚMERO DE REGISTRO NO MTE: MG000931/2020</t>
  </si>
  <si>
    <t>2019/2021</t>
  </si>
  <si>
    <t>CONVENÇÃO COLETIVA DE TRABALHO 2019/2020 E LEI FEDERAL 4950A/66</t>
  </si>
  <si>
    <t>NÚMERO DE REGISTRO NO MTE: MG001136/2020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</si>
</sst>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0.000%"/>
    <numFmt numFmtId="165" formatCode="0.000"/>
    <numFmt numFmtId="166" formatCode="0.0000"/>
    <numFmt numFmtId="167" formatCode="_-[$R$-416]\ * #,##0.00_-;\-[$R$-416]\ * #,##0.00_-;_-[$R$-416]\ 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trike/>
      <sz val="11"/>
      <name val="Calibri"/>
      <family val="2"/>
    </font>
    <font>
      <b/>
      <sz val="11"/>
      <color rgb="FFFFFFFF"/>
      <name val="Calibri"/>
      <family val="2"/>
    </font>
    <font>
      <b/>
      <i/>
      <sz val="11"/>
      <name val="Calibri"/>
      <family val="2"/>
    </font>
    <font>
      <b/>
      <i/>
      <sz val="9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i/>
      <sz val="10"/>
      <color rgb="FF002060"/>
      <name val="Calibri"/>
      <family val="2"/>
    </font>
    <font>
      <u/>
      <sz val="10"/>
      <color rgb="FF0000FF"/>
      <name val="Arial"/>
      <family val="2"/>
    </font>
    <font>
      <u/>
      <sz val="11"/>
      <name val="Arial"/>
      <family val="2"/>
    </font>
    <font>
      <b/>
      <sz val="10"/>
      <name val="Calibri"/>
      <family val="2"/>
    </font>
    <font>
      <sz val="11"/>
      <name val="Book Antiqua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420">
    <xf numFmtId="0" fontId="0" fillId="0" borderId="0" xfId="0"/>
    <xf numFmtId="0" fontId="4" fillId="0" borderId="0" xfId="0" applyFont="1" applyFill="1" applyBorder="1"/>
    <xf numFmtId="164" fontId="5" fillId="2" borderId="10" xfId="2" applyNumberFormat="1" applyFont="1" applyFill="1" applyBorder="1" applyAlignment="1">
      <alignment vertical="center"/>
    </xf>
    <xf numFmtId="4" fontId="5" fillId="2" borderId="10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right" vertical="center" wrapText="1"/>
    </xf>
    <xf numFmtId="0" fontId="11" fillId="2" borderId="14" xfId="4" applyFont="1" applyFill="1" applyBorder="1" applyAlignment="1">
      <alignment horizontal="center" vertical="center" wrapText="1"/>
    </xf>
    <xf numFmtId="4" fontId="13" fillId="2" borderId="14" xfId="5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vertical="center"/>
    </xf>
    <xf numFmtId="0" fontId="9" fillId="2" borderId="14" xfId="5" applyFont="1" applyFill="1" applyBorder="1" applyAlignment="1">
      <alignment horizontal="center" vertical="center" wrapText="1"/>
    </xf>
    <xf numFmtId="164" fontId="7" fillId="2" borderId="11" xfId="2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4" fontId="7" fillId="2" borderId="14" xfId="0" quotePrefix="1" applyNumberFormat="1" applyFont="1" applyFill="1" applyBorder="1" applyAlignment="1">
      <alignment vertical="center"/>
    </xf>
    <xf numFmtId="4" fontId="7" fillId="3" borderId="14" xfId="0" applyNumberFormat="1" applyFont="1" applyFill="1" applyBorder="1" applyAlignment="1">
      <alignment vertical="center"/>
    </xf>
    <xf numFmtId="0" fontId="7" fillId="2" borderId="11" xfId="5" applyFont="1" applyFill="1" applyBorder="1" applyAlignment="1">
      <alignment vertical="center"/>
    </xf>
    <xf numFmtId="0" fontId="9" fillId="2" borderId="14" xfId="5" applyFont="1" applyFill="1" applyBorder="1" applyAlignment="1">
      <alignment vertical="center" wrapText="1"/>
    </xf>
    <xf numFmtId="0" fontId="7" fillId="2" borderId="14" xfId="5" applyFont="1" applyFill="1" applyBorder="1" applyAlignment="1">
      <alignment horizontal="center" vertical="center"/>
    </xf>
    <xf numFmtId="164" fontId="7" fillId="2" borderId="14" xfId="2" quotePrefix="1" applyNumberFormat="1" applyFont="1" applyFill="1" applyBorder="1" applyAlignment="1">
      <alignment vertical="center"/>
    </xf>
    <xf numFmtId="164" fontId="7" fillId="2" borderId="14" xfId="5" applyNumberFormat="1" applyFont="1" applyFill="1" applyBorder="1" applyAlignment="1">
      <alignment horizontal="right" vertical="center"/>
    </xf>
    <xf numFmtId="0" fontId="13" fillId="3" borderId="14" xfId="5" applyFont="1" applyFill="1" applyBorder="1" applyAlignment="1">
      <alignment horizontal="center" vertical="center" wrapText="1"/>
    </xf>
    <xf numFmtId="4" fontId="13" fillId="3" borderId="14" xfId="0" applyNumberFormat="1" applyFont="1" applyFill="1" applyBorder="1" applyAlignment="1">
      <alignment vertical="center"/>
    </xf>
    <xf numFmtId="4" fontId="13" fillId="3" borderId="14" xfId="5" applyNumberFormat="1" applyFont="1" applyFill="1" applyBorder="1" applyAlignment="1">
      <alignment vertical="center" wrapText="1"/>
    </xf>
    <xf numFmtId="0" fontId="13" fillId="3" borderId="14" xfId="5" applyFont="1" applyFill="1" applyBorder="1" applyAlignment="1">
      <alignment horizontal="right" vertical="center" wrapText="1"/>
    </xf>
    <xf numFmtId="0" fontId="5" fillId="2" borderId="21" xfId="5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center" vertical="center"/>
    </xf>
    <xf numFmtId="0" fontId="5" fillId="2" borderId="14" xfId="5" applyFont="1" applyFill="1" applyBorder="1" applyAlignment="1">
      <alignment horizontal="center" vertical="center" wrapText="1"/>
    </xf>
    <xf numFmtId="10" fontId="7" fillId="2" borderId="14" xfId="2" applyNumberFormat="1" applyFont="1" applyFill="1" applyBorder="1" applyAlignment="1">
      <alignment vertical="center"/>
    </xf>
    <xf numFmtId="0" fontId="5" fillId="4" borderId="14" xfId="5" applyFont="1" applyFill="1" applyBorder="1" applyAlignment="1">
      <alignment horizontal="center" vertical="center" wrapText="1"/>
    </xf>
    <xf numFmtId="10" fontId="7" fillId="4" borderId="14" xfId="2" applyNumberFormat="1" applyFont="1" applyFill="1" applyBorder="1" applyAlignment="1">
      <alignment vertical="center"/>
    </xf>
    <xf numFmtId="4" fontId="7" fillId="4" borderId="14" xfId="0" applyNumberFormat="1" applyFont="1" applyFill="1" applyBorder="1" applyAlignment="1">
      <alignment vertical="center"/>
    </xf>
    <xf numFmtId="164" fontId="7" fillId="3" borderId="14" xfId="2" applyNumberFormat="1" applyFont="1" applyFill="1" applyBorder="1" applyAlignment="1">
      <alignment vertical="center"/>
    </xf>
    <xf numFmtId="164" fontId="9" fillId="2" borderId="14" xfId="2" applyNumberFormat="1" applyFont="1" applyFill="1" applyBorder="1" applyAlignment="1">
      <alignment horizontal="justify" vertical="center"/>
    </xf>
    <xf numFmtId="4" fontId="9" fillId="2" borderId="14" xfId="0" applyNumberFormat="1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vertical="center"/>
    </xf>
    <xf numFmtId="0" fontId="7" fillId="2" borderId="14" xfId="5" applyFont="1" applyFill="1" applyBorder="1" applyAlignment="1">
      <alignment horizontal="center" vertical="center" wrapText="1"/>
    </xf>
    <xf numFmtId="4" fontId="7" fillId="2" borderId="14" xfId="5" applyNumberFormat="1" applyFont="1" applyFill="1" applyBorder="1" applyAlignment="1">
      <alignment horizontal="center" vertical="center" wrapText="1"/>
    </xf>
    <xf numFmtId="0" fontId="14" fillId="2" borderId="13" xfId="5" applyFont="1" applyFill="1" applyBorder="1" applyAlignment="1">
      <alignment horizontal="right" vertical="center" wrapText="1"/>
    </xf>
    <xf numFmtId="0" fontId="14" fillId="3" borderId="11" xfId="5" applyFont="1" applyFill="1" applyBorder="1" applyAlignment="1">
      <alignment horizontal="right" vertical="center" wrapText="1"/>
    </xf>
    <xf numFmtId="4" fontId="7" fillId="2" borderId="14" xfId="5" applyNumberFormat="1" applyFont="1" applyFill="1" applyBorder="1" applyAlignment="1">
      <alignment vertical="center" wrapText="1"/>
    </xf>
    <xf numFmtId="0" fontId="15" fillId="2" borderId="14" xfId="5" applyFont="1" applyFill="1" applyBorder="1" applyAlignment="1">
      <alignment horizontal="center" vertical="center" wrapText="1"/>
    </xf>
    <xf numFmtId="164" fontId="7" fillId="2" borderId="14" xfId="2" applyNumberFormat="1" applyFont="1" applyFill="1" applyBorder="1" applyAlignment="1">
      <alignment vertical="center"/>
    </xf>
    <xf numFmtId="0" fontId="15" fillId="2" borderId="17" xfId="5" applyFont="1" applyFill="1" applyBorder="1" applyAlignment="1">
      <alignment horizontal="center" vertical="center" wrapText="1"/>
    </xf>
    <xf numFmtId="164" fontId="7" fillId="2" borderId="17" xfId="2" applyNumberFormat="1" applyFont="1" applyFill="1" applyBorder="1" applyAlignment="1">
      <alignment vertical="center"/>
    </xf>
    <xf numFmtId="0" fontId="15" fillId="2" borderId="10" xfId="5" applyFont="1" applyFill="1" applyBorder="1" applyAlignment="1">
      <alignment horizontal="center" vertical="center" wrapText="1"/>
    </xf>
    <xf numFmtId="164" fontId="7" fillId="2" borderId="10" xfId="2" applyNumberFormat="1" applyFont="1" applyFill="1" applyBorder="1" applyAlignment="1">
      <alignment vertical="center"/>
    </xf>
    <xf numFmtId="4" fontId="7" fillId="3" borderId="17" xfId="0" applyNumberFormat="1" applyFont="1" applyFill="1" applyBorder="1" applyAlignment="1">
      <alignment vertical="center"/>
    </xf>
    <xf numFmtId="4" fontId="13" fillId="0" borderId="14" xfId="5" applyNumberFormat="1" applyFont="1" applyFill="1" applyBorder="1" applyAlignment="1">
      <alignment vertical="center" wrapText="1"/>
    </xf>
    <xf numFmtId="0" fontId="13" fillId="3" borderId="14" xfId="0" applyFont="1" applyFill="1" applyBorder="1" applyAlignment="1">
      <alignment horizontal="right" vertical="center"/>
    </xf>
    <xf numFmtId="0" fontId="7" fillId="2" borderId="10" xfId="5" applyFont="1" applyFill="1" applyBorder="1" applyAlignment="1">
      <alignment horizontal="center" vertical="center"/>
    </xf>
    <xf numFmtId="0" fontId="13" fillId="2" borderId="14" xfId="5" applyFont="1" applyFill="1" applyBorder="1" applyAlignment="1">
      <alignment horizontal="center" vertical="center" wrapText="1"/>
    </xf>
    <xf numFmtId="0" fontId="7" fillId="2" borderId="12" xfId="5" applyFont="1" applyFill="1" applyBorder="1" applyAlignment="1">
      <alignment vertical="center"/>
    </xf>
    <xf numFmtId="0" fontId="7" fillId="2" borderId="14" xfId="5" applyFont="1" applyFill="1" applyBorder="1" applyAlignment="1">
      <alignment vertical="center" wrapText="1"/>
    </xf>
    <xf numFmtId="0" fontId="20" fillId="2" borderId="14" xfId="0" applyFont="1" applyFill="1" applyBorder="1" applyAlignment="1">
      <alignment horizontal="justify" vertical="center"/>
    </xf>
    <xf numFmtId="164" fontId="7" fillId="2" borderId="0" xfId="2" quotePrefix="1" applyNumberFormat="1" applyFont="1" applyFill="1" applyBorder="1" applyAlignment="1">
      <alignment vertical="center"/>
    </xf>
    <xf numFmtId="0" fontId="5" fillId="2" borderId="14" xfId="5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justify" vertical="center"/>
    </xf>
    <xf numFmtId="164" fontId="7" fillId="3" borderId="14" xfId="5" applyNumberFormat="1" applyFont="1" applyFill="1" applyBorder="1" applyAlignment="1">
      <alignment vertical="center" wrapText="1"/>
    </xf>
    <xf numFmtId="4" fontId="7" fillId="2" borderId="14" xfId="0" quotePrefix="1" applyNumberFormat="1" applyFont="1" applyFill="1" applyBorder="1" applyAlignment="1">
      <alignment horizontal="right" vertical="center"/>
    </xf>
    <xf numFmtId="0" fontId="14" fillId="2" borderId="11" xfId="5" applyFont="1" applyFill="1" applyBorder="1" applyAlignment="1">
      <alignment horizontal="right" vertical="center" wrapText="1"/>
    </xf>
    <xf numFmtId="0" fontId="7" fillId="4" borderId="14" xfId="5" applyFont="1" applyFill="1" applyBorder="1" applyAlignment="1">
      <alignment vertical="center" wrapText="1"/>
    </xf>
    <xf numFmtId="0" fontId="5" fillId="4" borderId="14" xfId="5" applyFont="1" applyFill="1" applyBorder="1" applyAlignment="1">
      <alignment vertical="center" wrapText="1"/>
    </xf>
    <xf numFmtId="4" fontId="7" fillId="4" borderId="14" xfId="0" quotePrefix="1" applyNumberFormat="1" applyFont="1" applyFill="1" applyBorder="1" applyAlignment="1">
      <alignment vertical="center"/>
    </xf>
    <xf numFmtId="0" fontId="5" fillId="4" borderId="10" xfId="5" applyFont="1" applyFill="1" applyBorder="1" applyAlignment="1">
      <alignment vertical="center" wrapText="1"/>
    </xf>
    <xf numFmtId="4" fontId="7" fillId="2" borderId="10" xfId="0" applyNumberFormat="1" applyFont="1" applyFill="1" applyBorder="1" applyAlignment="1">
      <alignment vertical="center"/>
    </xf>
    <xf numFmtId="0" fontId="7" fillId="4" borderId="14" xfId="5" applyFont="1" applyFill="1" applyBorder="1" applyAlignment="1">
      <alignment horizontal="center" vertical="center" wrapText="1"/>
    </xf>
    <xf numFmtId="0" fontId="9" fillId="2" borderId="17" xfId="5" applyFont="1" applyFill="1" applyBorder="1" applyAlignment="1">
      <alignment vertical="center" wrapText="1"/>
    </xf>
    <xf numFmtId="0" fontId="7" fillId="2" borderId="11" xfId="5" applyFont="1" applyFill="1" applyBorder="1" applyAlignment="1">
      <alignment vertical="center" wrapText="1"/>
    </xf>
    <xf numFmtId="4" fontId="7" fillId="2" borderId="13" xfId="0" applyNumberFormat="1" applyFont="1" applyFill="1" applyBorder="1" applyAlignment="1">
      <alignment vertical="center"/>
    </xf>
    <xf numFmtId="0" fontId="7" fillId="2" borderId="17" xfId="5" applyFont="1" applyFill="1" applyBorder="1" applyAlignment="1">
      <alignment vertical="center" wrapText="1"/>
    </xf>
    <xf numFmtId="165" fontId="7" fillId="2" borderId="27" xfId="0" applyNumberFormat="1" applyFont="1" applyFill="1" applyBorder="1" applyAlignment="1">
      <alignment vertical="center"/>
    </xf>
    <xf numFmtId="166" fontId="7" fillId="2" borderId="28" xfId="0" applyNumberFormat="1" applyFont="1" applyFill="1" applyBorder="1" applyAlignment="1">
      <alignment vertical="center"/>
    </xf>
    <xf numFmtId="4" fontId="7" fillId="2" borderId="13" xfId="1" applyNumberFormat="1" applyFont="1" applyFill="1" applyBorder="1" applyAlignment="1">
      <alignment horizontal="right" vertical="center"/>
    </xf>
    <xf numFmtId="0" fontId="7" fillId="2" borderId="20" xfId="5" applyFont="1" applyFill="1" applyBorder="1" applyAlignment="1">
      <alignment vertical="center" wrapText="1"/>
    </xf>
    <xf numFmtId="0" fontId="7" fillId="2" borderId="14" xfId="5" applyFont="1" applyFill="1" applyBorder="1" applyAlignment="1">
      <alignment horizontal="left" vertical="center" wrapText="1"/>
    </xf>
    <xf numFmtId="0" fontId="7" fillId="2" borderId="20" xfId="5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4" xfId="5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5" fillId="2" borderId="15" xfId="5" applyFont="1" applyFill="1" applyBorder="1" applyAlignment="1">
      <alignment vertical="center" wrapText="1"/>
    </xf>
    <xf numFmtId="4" fontId="7" fillId="2" borderId="17" xfId="0" applyNumberFormat="1" applyFont="1" applyFill="1" applyBorder="1" applyAlignment="1">
      <alignment vertical="center"/>
    </xf>
    <xf numFmtId="0" fontId="7" fillId="2" borderId="10" xfId="5" applyFont="1" applyFill="1" applyBorder="1" applyAlignment="1">
      <alignment vertical="center" wrapText="1"/>
    </xf>
    <xf numFmtId="164" fontId="7" fillId="2" borderId="14" xfId="0" applyNumberFormat="1" applyFont="1" applyFill="1" applyBorder="1" applyAlignment="1">
      <alignment vertical="center"/>
    </xf>
    <xf numFmtId="4" fontId="7" fillId="3" borderId="10" xfId="0" applyNumberFormat="1" applyFont="1" applyFill="1" applyBorder="1" applyAlignment="1">
      <alignment vertical="center"/>
    </xf>
    <xf numFmtId="0" fontId="7" fillId="2" borderId="12" xfId="5" applyFont="1" applyFill="1" applyBorder="1" applyAlignment="1">
      <alignment vertical="center" wrapText="1"/>
    </xf>
    <xf numFmtId="0" fontId="7" fillId="2" borderId="13" xfId="5" applyFont="1" applyFill="1" applyBorder="1" applyAlignment="1">
      <alignment vertical="center" wrapText="1"/>
    </xf>
    <xf numFmtId="0" fontId="7" fillId="2" borderId="17" xfId="5" applyFont="1" applyFill="1" applyBorder="1" applyAlignment="1">
      <alignment horizontal="center" vertical="center" wrapText="1"/>
    </xf>
    <xf numFmtId="4" fontId="7" fillId="3" borderId="31" xfId="0" applyNumberFormat="1" applyFont="1" applyFill="1" applyBorder="1" applyAlignment="1">
      <alignment vertical="center"/>
    </xf>
    <xf numFmtId="0" fontId="21" fillId="5" borderId="14" xfId="0" applyFont="1" applyFill="1" applyBorder="1" applyAlignment="1">
      <alignment horizontal="center" vertical="center"/>
    </xf>
    <xf numFmtId="4" fontId="5" fillId="2" borderId="14" xfId="2" applyNumberFormat="1" applyFont="1" applyFill="1" applyBorder="1" applyAlignment="1">
      <alignment horizontal="center" vertical="center"/>
    </xf>
    <xf numFmtId="2" fontId="5" fillId="2" borderId="14" xfId="2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4" xfId="0" applyFont="1" applyFill="1" applyBorder="1" applyAlignment="1" applyProtection="1">
      <alignment horizontal="right" vertical="center"/>
    </xf>
    <xf numFmtId="0" fontId="7" fillId="2" borderId="11" xfId="5" applyFont="1" applyFill="1" applyBorder="1" applyAlignment="1">
      <alignment horizontal="left" vertical="center" wrapText="1"/>
    </xf>
    <xf numFmtId="0" fontId="7" fillId="2" borderId="12" xfId="5" applyFont="1" applyFill="1" applyBorder="1" applyAlignment="1">
      <alignment horizontal="left" vertical="center" wrapText="1"/>
    </xf>
    <xf numFmtId="0" fontId="7" fillId="2" borderId="12" xfId="5" applyFont="1" applyFill="1" applyBorder="1" applyAlignment="1">
      <alignment horizontal="right" vertical="center" wrapText="1"/>
    </xf>
    <xf numFmtId="0" fontId="7" fillId="2" borderId="13" xfId="5" applyFont="1" applyFill="1" applyBorder="1" applyAlignment="1">
      <alignment horizontal="right" vertical="center" wrapText="1"/>
    </xf>
    <xf numFmtId="0" fontId="7" fillId="2" borderId="15" xfId="5" applyFont="1" applyFill="1" applyBorder="1" applyAlignment="1">
      <alignment horizontal="left" vertical="center" wrapText="1"/>
    </xf>
    <xf numFmtId="0" fontId="7" fillId="3" borderId="12" xfId="5" applyFont="1" applyFill="1" applyBorder="1" applyAlignment="1">
      <alignment horizontal="right" vertical="center" wrapText="1"/>
    </xf>
    <xf numFmtId="0" fontId="7" fillId="3" borderId="13" xfId="5" applyFont="1" applyFill="1" applyBorder="1" applyAlignment="1">
      <alignment horizontal="right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9" fillId="2" borderId="12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horizontal="left" vertical="center"/>
    </xf>
    <xf numFmtId="0" fontId="13" fillId="2" borderId="14" xfId="5" applyFont="1" applyFill="1" applyBorder="1" applyAlignment="1">
      <alignment horizontal="right" vertical="center" wrapText="1"/>
    </xf>
    <xf numFmtId="0" fontId="5" fillId="2" borderId="14" xfId="4" applyFont="1" applyFill="1" applyBorder="1" applyAlignment="1">
      <alignment horizontal="left" vertical="center" wrapText="1"/>
    </xf>
    <xf numFmtId="0" fontId="5" fillId="2" borderId="14" xfId="4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right" vertical="center" wrapText="1"/>
    </xf>
    <xf numFmtId="0" fontId="7" fillId="2" borderId="11" xfId="3" applyFont="1" applyFill="1" applyBorder="1" applyAlignment="1">
      <alignment horizontal="right" vertical="center" wrapText="1"/>
    </xf>
    <xf numFmtId="0" fontId="9" fillId="2" borderId="12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horizontal="left" vertical="center"/>
    </xf>
    <xf numFmtId="0" fontId="13" fillId="2" borderId="14" xfId="5" applyFont="1" applyFill="1" applyBorder="1" applyAlignment="1">
      <alignment horizontal="right" vertical="center" wrapText="1"/>
    </xf>
    <xf numFmtId="0" fontId="7" fillId="3" borderId="12" xfId="5" applyFont="1" applyFill="1" applyBorder="1" applyAlignment="1">
      <alignment horizontal="right" vertical="center" wrapText="1"/>
    </xf>
    <xf numFmtId="0" fontId="7" fillId="3" borderId="13" xfId="5" applyFont="1" applyFill="1" applyBorder="1" applyAlignment="1">
      <alignment horizontal="right" vertical="center" wrapText="1"/>
    </xf>
    <xf numFmtId="0" fontId="7" fillId="2" borderId="11" xfId="5" applyFont="1" applyFill="1" applyBorder="1" applyAlignment="1">
      <alignment horizontal="left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7" fillId="2" borderId="12" xfId="5" applyFont="1" applyFill="1" applyBorder="1" applyAlignment="1">
      <alignment horizontal="left" vertical="center" wrapText="1"/>
    </xf>
    <xf numFmtId="0" fontId="7" fillId="2" borderId="12" xfId="5" applyFont="1" applyFill="1" applyBorder="1" applyAlignment="1">
      <alignment horizontal="right" vertical="center" wrapText="1"/>
    </xf>
    <xf numFmtId="0" fontId="7" fillId="2" borderId="13" xfId="5" applyFont="1" applyFill="1" applyBorder="1" applyAlignment="1">
      <alignment horizontal="right" vertical="center" wrapText="1"/>
    </xf>
    <xf numFmtId="0" fontId="7" fillId="2" borderId="15" xfId="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/>
    </xf>
    <xf numFmtId="0" fontId="7" fillId="2" borderId="11" xfId="5" applyFont="1" applyFill="1" applyBorder="1" applyAlignment="1">
      <alignment horizontal="left" vertical="center" wrapText="1"/>
    </xf>
    <xf numFmtId="0" fontId="7" fillId="2" borderId="12" xfId="5" applyFont="1" applyFill="1" applyBorder="1" applyAlignment="1">
      <alignment horizontal="left" vertical="center" wrapText="1"/>
    </xf>
    <xf numFmtId="0" fontId="7" fillId="2" borderId="12" xfId="5" applyFont="1" applyFill="1" applyBorder="1" applyAlignment="1">
      <alignment horizontal="right" vertical="center" wrapText="1"/>
    </xf>
    <xf numFmtId="0" fontId="7" fillId="2" borderId="13" xfId="5" applyFont="1" applyFill="1" applyBorder="1" applyAlignment="1">
      <alignment horizontal="right" vertical="center" wrapText="1"/>
    </xf>
    <xf numFmtId="0" fontId="7" fillId="2" borderId="15" xfId="5" applyFont="1" applyFill="1" applyBorder="1" applyAlignment="1">
      <alignment horizontal="left" vertical="center" wrapText="1"/>
    </xf>
    <xf numFmtId="0" fontId="7" fillId="3" borderId="12" xfId="5" applyFont="1" applyFill="1" applyBorder="1" applyAlignment="1">
      <alignment horizontal="right" vertical="center" wrapText="1"/>
    </xf>
    <xf numFmtId="0" fontId="7" fillId="3" borderId="13" xfId="5" applyFont="1" applyFill="1" applyBorder="1" applyAlignment="1">
      <alignment horizontal="right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9" fillId="2" borderId="12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horizontal="left" vertical="center"/>
    </xf>
    <xf numFmtId="0" fontId="13" fillId="2" borderId="14" xfId="5" applyFont="1" applyFill="1" applyBorder="1" applyAlignment="1">
      <alignment horizontal="right" vertical="center" wrapText="1"/>
    </xf>
    <xf numFmtId="0" fontId="7" fillId="2" borderId="11" xfId="3" applyFont="1" applyFill="1" applyBorder="1" applyAlignment="1">
      <alignment horizontal="right" vertical="center" wrapText="1"/>
    </xf>
    <xf numFmtId="0" fontId="0" fillId="0" borderId="0" xfId="0"/>
    <xf numFmtId="0" fontId="22" fillId="0" borderId="0" xfId="0" applyFont="1"/>
    <xf numFmtId="15" fontId="5" fillId="2" borderId="13" xfId="0" applyNumberFormat="1" applyFont="1" applyFill="1" applyBorder="1" applyAlignment="1">
      <alignment horizontal="center" vertical="center"/>
    </xf>
    <xf numFmtId="4" fontId="7" fillId="0" borderId="14" xfId="0" quotePrefix="1" applyNumberFormat="1" applyFont="1" applyFill="1" applyBorder="1" applyAlignment="1">
      <alignment vertical="center"/>
    </xf>
    <xf numFmtId="0" fontId="7" fillId="0" borderId="14" xfId="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vertical="center" wrapText="1"/>
    </xf>
    <xf numFmtId="4" fontId="7" fillId="0" borderId="14" xfId="0" applyNumberFormat="1" applyFont="1" applyFill="1" applyBorder="1" applyAlignment="1">
      <alignment vertical="center"/>
    </xf>
    <xf numFmtId="0" fontId="5" fillId="0" borderId="14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vertical="center" wrapText="1"/>
    </xf>
    <xf numFmtId="0" fontId="5" fillId="0" borderId="10" xfId="5" applyFont="1" applyFill="1" applyBorder="1" applyAlignment="1">
      <alignment vertical="center" wrapText="1"/>
    </xf>
    <xf numFmtId="0" fontId="21" fillId="0" borderId="14" xfId="0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top" wrapText="1"/>
    </xf>
    <xf numFmtId="0" fontId="7" fillId="0" borderId="14" xfId="5" applyFont="1" applyFill="1" applyBorder="1" applyAlignment="1">
      <alignment vertical="top" wrapText="1"/>
    </xf>
    <xf numFmtId="4" fontId="5" fillId="0" borderId="14" xfId="2" applyNumberFormat="1" applyFont="1" applyFill="1" applyBorder="1" applyAlignment="1">
      <alignment horizontal="center" vertical="center"/>
    </xf>
    <xf numFmtId="2" fontId="5" fillId="0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/>
    <xf numFmtId="0" fontId="0" fillId="0" borderId="14" xfId="0" applyBorder="1"/>
    <xf numFmtId="0" fontId="22" fillId="0" borderId="14" xfId="0" applyFont="1" applyBorder="1"/>
    <xf numFmtId="44" fontId="22" fillId="0" borderId="14" xfId="1" applyFont="1" applyBorder="1"/>
    <xf numFmtId="10" fontId="7" fillId="0" borderId="14" xfId="2" applyNumberFormat="1" applyFont="1" applyFill="1" applyBorder="1" applyAlignment="1">
      <alignment vertical="center"/>
    </xf>
    <xf numFmtId="0" fontId="0" fillId="0" borderId="0" xfId="0"/>
    <xf numFmtId="0" fontId="22" fillId="7" borderId="14" xfId="0" applyFont="1" applyFill="1" applyBorder="1" applyAlignment="1">
      <alignment horizontal="center"/>
    </xf>
    <xf numFmtId="167" fontId="25" fillId="9" borderId="14" xfId="0" applyNumberFormat="1" applyFont="1" applyFill="1" applyBorder="1"/>
    <xf numFmtId="0" fontId="0" fillId="9" borderId="14" xfId="0" applyFill="1" applyBorder="1"/>
    <xf numFmtId="0" fontId="0" fillId="6" borderId="14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17" fillId="0" borderId="14" xfId="6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/>
    </xf>
    <xf numFmtId="4" fontId="0" fillId="6" borderId="14" xfId="0" applyNumberFormat="1" applyFill="1" applyBorder="1" applyAlignment="1">
      <alignment horizontal="center" vertical="center"/>
    </xf>
    <xf numFmtId="4" fontId="22" fillId="6" borderId="14" xfId="0" applyNumberFormat="1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7" fillId="0" borderId="15" xfId="5" applyFont="1" applyFill="1" applyBorder="1" applyAlignment="1">
      <alignment vertical="top" wrapText="1"/>
    </xf>
    <xf numFmtId="0" fontId="7" fillId="0" borderId="18" xfId="5" applyFont="1" applyFill="1" applyBorder="1" applyAlignment="1">
      <alignment vertical="top" wrapText="1"/>
    </xf>
    <xf numFmtId="0" fontId="7" fillId="0" borderId="21" xfId="5" applyFont="1" applyFill="1" applyBorder="1" applyAlignment="1">
      <alignment vertical="top" wrapText="1"/>
    </xf>
    <xf numFmtId="10" fontId="22" fillId="6" borderId="0" xfId="2" applyNumberFormat="1" applyFont="1" applyFill="1" applyAlignment="1">
      <alignment horizontal="center" vertical="center"/>
    </xf>
    <xf numFmtId="0" fontId="7" fillId="2" borderId="11" xfId="3" applyFont="1" applyFill="1" applyBorder="1" applyAlignment="1">
      <alignment horizontal="right" vertical="center" wrapText="1"/>
    </xf>
    <xf numFmtId="0" fontId="9" fillId="2" borderId="12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horizontal="left" vertical="center"/>
    </xf>
    <xf numFmtId="0" fontId="13" fillId="2" borderId="14" xfId="5" applyFont="1" applyFill="1" applyBorder="1" applyAlignment="1">
      <alignment horizontal="right" vertical="center" wrapText="1"/>
    </xf>
    <xf numFmtId="0" fontId="7" fillId="2" borderId="11" xfId="5" applyFont="1" applyFill="1" applyBorder="1" applyAlignment="1">
      <alignment horizontal="left" vertical="center" wrapText="1"/>
    </xf>
    <xf numFmtId="0" fontId="7" fillId="3" borderId="12" xfId="5" applyFont="1" applyFill="1" applyBorder="1" applyAlignment="1">
      <alignment horizontal="right" vertical="center" wrapText="1"/>
    </xf>
    <xf numFmtId="0" fontId="7" fillId="3" borderId="13" xfId="5" applyFont="1" applyFill="1" applyBorder="1" applyAlignment="1">
      <alignment horizontal="right" vertical="center" wrapText="1"/>
    </xf>
    <xf numFmtId="0" fontId="0" fillId="0" borderId="0" xfId="0"/>
    <xf numFmtId="0" fontId="13" fillId="0" borderId="14" xfId="5" applyFont="1" applyFill="1" applyBorder="1" applyAlignment="1">
      <alignment horizontal="center" vertical="center" wrapText="1"/>
    </xf>
    <xf numFmtId="0" fontId="7" fillId="2" borderId="12" xfId="5" applyFont="1" applyFill="1" applyBorder="1" applyAlignment="1">
      <alignment horizontal="left" vertical="center" wrapText="1"/>
    </xf>
    <xf numFmtId="0" fontId="7" fillId="2" borderId="12" xfId="5" applyFont="1" applyFill="1" applyBorder="1" applyAlignment="1">
      <alignment horizontal="right" vertical="center" wrapText="1"/>
    </xf>
    <xf numFmtId="0" fontId="7" fillId="2" borderId="13" xfId="5" applyFont="1" applyFill="1" applyBorder="1" applyAlignment="1">
      <alignment horizontal="right" vertical="center" wrapText="1"/>
    </xf>
    <xf numFmtId="0" fontId="7" fillId="2" borderId="15" xfId="5" applyFont="1" applyFill="1" applyBorder="1" applyAlignment="1">
      <alignment horizontal="left" vertical="center" wrapText="1"/>
    </xf>
    <xf numFmtId="15" fontId="5" fillId="2" borderId="13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22" fillId="0" borderId="0" xfId="0" applyFont="1" applyBorder="1"/>
    <xf numFmtId="44" fontId="0" fillId="0" borderId="0" xfId="1" applyFont="1" applyBorder="1"/>
    <xf numFmtId="44" fontId="22" fillId="0" borderId="0" xfId="1" applyFont="1" applyBorder="1"/>
    <xf numFmtId="44" fontId="22" fillId="0" borderId="0" xfId="1" applyFont="1" applyFill="1" applyBorder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right" vertical="center" wrapText="1"/>
    </xf>
    <xf numFmtId="0" fontId="7" fillId="2" borderId="12" xfId="3" applyFont="1" applyFill="1" applyBorder="1" applyAlignment="1">
      <alignment horizontal="right" vertical="center" wrapText="1"/>
    </xf>
    <xf numFmtId="0" fontId="7" fillId="2" borderId="13" xfId="3" applyFont="1" applyFill="1" applyBorder="1" applyAlignment="1">
      <alignment horizontal="right" vertical="center" wrapText="1"/>
    </xf>
    <xf numFmtId="0" fontId="5" fillId="2" borderId="11" xfId="3" quotePrefix="1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 wrapText="1"/>
    </xf>
    <xf numFmtId="17" fontId="5" fillId="2" borderId="11" xfId="3" quotePrefix="1" applyNumberFormat="1" applyFont="1" applyFill="1" applyBorder="1" applyAlignment="1">
      <alignment horizontal="center" vertical="center" wrapText="1"/>
    </xf>
    <xf numFmtId="17" fontId="5" fillId="2" borderId="13" xfId="3" quotePrefix="1" applyNumberFormat="1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0" fontId="9" fillId="2" borderId="13" xfId="3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7" xfId="4" applyFont="1" applyFill="1" applyBorder="1" applyAlignment="1">
      <alignment horizontal="center" vertical="center" wrapText="1"/>
    </xf>
    <xf numFmtId="0" fontId="5" fillId="2" borderId="20" xfId="4" applyFont="1" applyFill="1" applyBorder="1" applyAlignment="1">
      <alignment horizontal="center" vertical="center" wrapText="1"/>
    </xf>
    <xf numFmtId="0" fontId="5" fillId="2" borderId="10" xfId="4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0" fontId="5" fillId="2" borderId="16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5" fillId="2" borderId="19" xfId="4" applyFont="1" applyFill="1" applyBorder="1" applyAlignment="1">
      <alignment horizontal="center" vertical="center" wrapText="1"/>
    </xf>
    <xf numFmtId="0" fontId="5" fillId="2" borderId="21" xfId="4" applyFont="1" applyFill="1" applyBorder="1" applyAlignment="1">
      <alignment horizontal="center" vertical="center" wrapText="1"/>
    </xf>
    <xf numFmtId="0" fontId="5" fillId="2" borderId="22" xfId="4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right" vertical="center" wrapText="1"/>
    </xf>
    <xf numFmtId="0" fontId="9" fillId="2" borderId="13" xfId="3" applyFont="1" applyFill="1" applyBorder="1" applyAlignment="1">
      <alignment horizontal="right" vertical="center" wrapText="1"/>
    </xf>
    <xf numFmtId="17" fontId="5" fillId="2" borderId="11" xfId="0" quotePrefix="1" applyNumberFormat="1" applyFont="1" applyFill="1" applyBorder="1" applyAlignment="1">
      <alignment horizontal="center" vertical="center"/>
    </xf>
    <xf numFmtId="17" fontId="5" fillId="2" borderId="12" xfId="0" applyNumberFormat="1" applyFont="1" applyFill="1" applyBorder="1" applyAlignment="1">
      <alignment horizontal="center" vertical="center"/>
    </xf>
    <xf numFmtId="17" fontId="5" fillId="2" borderId="13" xfId="0" applyNumberFormat="1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4" xfId="4" applyFont="1" applyFill="1" applyBorder="1" applyAlignment="1">
      <alignment horizontal="left" vertical="center" wrapText="1"/>
    </xf>
    <xf numFmtId="4" fontId="7" fillId="2" borderId="14" xfId="4" applyNumberFormat="1" applyFont="1" applyFill="1" applyBorder="1" applyAlignment="1">
      <alignment horizontal="right" vertical="center" wrapText="1"/>
    </xf>
    <xf numFmtId="0" fontId="5" fillId="2" borderId="14" xfId="4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/>
    </xf>
    <xf numFmtId="15" fontId="5" fillId="2" borderId="14" xfId="0" applyNumberFormat="1" applyFont="1" applyFill="1" applyBorder="1" applyAlignment="1">
      <alignment horizontal="center" vertical="center"/>
    </xf>
    <xf numFmtId="0" fontId="12" fillId="2" borderId="15" xfId="3" applyFont="1" applyFill="1" applyBorder="1" applyAlignment="1">
      <alignment horizontal="center" vertical="center"/>
    </xf>
    <xf numFmtId="0" fontId="12" fillId="2" borderId="23" xfId="3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13" fillId="2" borderId="11" xfId="5" applyFont="1" applyFill="1" applyBorder="1" applyAlignment="1">
      <alignment horizontal="center" vertical="center" wrapText="1"/>
    </xf>
    <xf numFmtId="0" fontId="13" fillId="2" borderId="12" xfId="5" applyFont="1" applyFill="1" applyBorder="1" applyAlignment="1">
      <alignment horizontal="center" vertical="center" wrapText="1"/>
    </xf>
    <xf numFmtId="0" fontId="13" fillId="2" borderId="13" xfId="5" applyFont="1" applyFill="1" applyBorder="1" applyAlignment="1">
      <alignment horizontal="center" vertical="center" wrapText="1"/>
    </xf>
    <xf numFmtId="164" fontId="7" fillId="2" borderId="11" xfId="2" applyNumberFormat="1" applyFont="1" applyFill="1" applyBorder="1" applyAlignment="1">
      <alignment horizontal="right" vertical="center"/>
    </xf>
    <xf numFmtId="164" fontId="7" fillId="2" borderId="12" xfId="2" applyNumberFormat="1" applyFont="1" applyFill="1" applyBorder="1" applyAlignment="1">
      <alignment horizontal="right" vertical="center"/>
    </xf>
    <xf numFmtId="164" fontId="7" fillId="2" borderId="13" xfId="2" applyNumberFormat="1" applyFont="1" applyFill="1" applyBorder="1" applyAlignment="1">
      <alignment horizontal="right" vertical="center"/>
    </xf>
    <xf numFmtId="0" fontId="13" fillId="3" borderId="11" xfId="5" applyFont="1" applyFill="1" applyBorder="1" applyAlignment="1">
      <alignment horizontal="right" vertical="center" wrapText="1"/>
    </xf>
    <xf numFmtId="0" fontId="13" fillId="3" borderId="12" xfId="5" applyFont="1" applyFill="1" applyBorder="1" applyAlignment="1">
      <alignment horizontal="right" vertical="center" wrapText="1"/>
    </xf>
    <xf numFmtId="0" fontId="13" fillId="3" borderId="13" xfId="5" applyFont="1" applyFill="1" applyBorder="1" applyAlignment="1">
      <alignment horizontal="right" vertical="center" wrapText="1"/>
    </xf>
    <xf numFmtId="0" fontId="9" fillId="2" borderId="11" xfId="5" applyFont="1" applyFill="1" applyBorder="1" applyAlignment="1">
      <alignment horizontal="center" vertical="center"/>
    </xf>
    <xf numFmtId="0" fontId="9" fillId="2" borderId="12" xfId="5" applyFont="1" applyFill="1" applyBorder="1" applyAlignment="1">
      <alignment horizontal="center" vertical="center"/>
    </xf>
    <xf numFmtId="0" fontId="9" fillId="2" borderId="13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horizontal="left" vertical="center"/>
    </xf>
    <xf numFmtId="0" fontId="7" fillId="2" borderId="13" xfId="5" applyFont="1" applyFill="1" applyBorder="1" applyAlignment="1">
      <alignment horizontal="left" vertical="center"/>
    </xf>
    <xf numFmtId="0" fontId="7" fillId="2" borderId="11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 wrapText="1"/>
    </xf>
    <xf numFmtId="0" fontId="7" fillId="2" borderId="11" xfId="5" applyFont="1" applyFill="1" applyBorder="1" applyAlignment="1">
      <alignment horizontal="right" vertical="center"/>
    </xf>
    <xf numFmtId="0" fontId="7" fillId="2" borderId="12" xfId="5" applyFont="1" applyFill="1" applyBorder="1" applyAlignment="1">
      <alignment horizontal="right" vertical="center"/>
    </xf>
    <xf numFmtId="0" fontId="7" fillId="2" borderId="13" xfId="5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4" fontId="7" fillId="2" borderId="17" xfId="0" applyNumberFormat="1" applyFont="1" applyFill="1" applyBorder="1" applyAlignment="1">
      <alignment horizontal="right" vertical="top"/>
    </xf>
    <xf numFmtId="4" fontId="7" fillId="2" borderId="10" xfId="0" applyNumberFormat="1" applyFont="1" applyFill="1" applyBorder="1" applyAlignment="1">
      <alignment horizontal="right" vertical="top"/>
    </xf>
    <xf numFmtId="164" fontId="7" fillId="2" borderId="11" xfId="2" applyNumberFormat="1" applyFont="1" applyFill="1" applyBorder="1" applyAlignment="1">
      <alignment horizontal="justify" vertical="center"/>
    </xf>
    <xf numFmtId="164" fontId="7" fillId="2" borderId="13" xfId="2" applyNumberFormat="1" applyFont="1" applyFill="1" applyBorder="1" applyAlignment="1">
      <alignment horizontal="justify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13" fillId="2" borderId="14" xfId="5" applyFont="1" applyFill="1" applyBorder="1" applyAlignment="1">
      <alignment horizontal="right" vertical="center" wrapText="1"/>
    </xf>
    <xf numFmtId="0" fontId="13" fillId="0" borderId="14" xfId="0" applyFont="1" applyFill="1" applyBorder="1" applyAlignment="1">
      <alignment horizontal="center" vertical="center"/>
    </xf>
    <xf numFmtId="0" fontId="7" fillId="2" borderId="24" xfId="5" applyFont="1" applyFill="1" applyBorder="1" applyAlignment="1">
      <alignment horizontal="justify" vertical="center"/>
    </xf>
    <xf numFmtId="0" fontId="7" fillId="2" borderId="22" xfId="5" applyFont="1" applyFill="1" applyBorder="1" applyAlignment="1">
      <alignment horizontal="justify" vertical="center"/>
    </xf>
    <xf numFmtId="0" fontId="5" fillId="2" borderId="17" xfId="5" applyFont="1" applyFill="1" applyBorder="1" applyAlignment="1">
      <alignment horizontal="center" vertical="center" wrapText="1"/>
    </xf>
    <xf numFmtId="0" fontId="5" fillId="2" borderId="10" xfId="5" applyFont="1" applyFill="1" applyBorder="1" applyAlignment="1">
      <alignment horizontal="center" vertical="center" wrapText="1"/>
    </xf>
    <xf numFmtId="0" fontId="7" fillId="2" borderId="15" xfId="5" applyFont="1" applyFill="1" applyBorder="1" applyAlignment="1">
      <alignment horizontal="left" vertical="center" wrapText="1"/>
    </xf>
    <xf numFmtId="0" fontId="7" fillId="2" borderId="16" xfId="5" applyFont="1" applyFill="1" applyBorder="1" applyAlignment="1">
      <alignment horizontal="left" vertical="center" wrapText="1"/>
    </xf>
    <xf numFmtId="0" fontId="7" fillId="2" borderId="21" xfId="5" applyFont="1" applyFill="1" applyBorder="1" applyAlignment="1">
      <alignment horizontal="left" vertical="center" wrapText="1"/>
    </xf>
    <xf numFmtId="0" fontId="7" fillId="2" borderId="22" xfId="5" applyFont="1" applyFill="1" applyBorder="1" applyAlignment="1">
      <alignment horizontal="left" vertical="center" wrapText="1"/>
    </xf>
    <xf numFmtId="4" fontId="7" fillId="2" borderId="17" xfId="0" applyNumberFormat="1" applyFont="1" applyFill="1" applyBorder="1" applyAlignment="1">
      <alignment horizontal="right" vertical="center"/>
    </xf>
    <xf numFmtId="4" fontId="7" fillId="2" borderId="10" xfId="0" applyNumberFormat="1" applyFont="1" applyFill="1" applyBorder="1" applyAlignment="1">
      <alignment horizontal="right" vertical="center"/>
    </xf>
    <xf numFmtId="0" fontId="7" fillId="2" borderId="11" xfId="5" applyFont="1" applyFill="1" applyBorder="1" applyAlignment="1">
      <alignment horizontal="left" vertical="center" wrapText="1"/>
    </xf>
    <xf numFmtId="0" fontId="7" fillId="2" borderId="13" xfId="5" applyFont="1" applyFill="1" applyBorder="1" applyAlignment="1">
      <alignment horizontal="left" vertical="center" wrapText="1"/>
    </xf>
    <xf numFmtId="0" fontId="7" fillId="3" borderId="11" xfId="5" applyFont="1" applyFill="1" applyBorder="1" applyAlignment="1">
      <alignment horizontal="right" vertical="center" wrapText="1"/>
    </xf>
    <xf numFmtId="0" fontId="7" fillId="3" borderId="12" xfId="5" applyFont="1" applyFill="1" applyBorder="1" applyAlignment="1">
      <alignment horizontal="right" vertical="center" wrapText="1"/>
    </xf>
    <xf numFmtId="0" fontId="7" fillId="3" borderId="13" xfId="5" applyFont="1" applyFill="1" applyBorder="1" applyAlignment="1">
      <alignment horizontal="right" vertical="center" wrapText="1"/>
    </xf>
    <xf numFmtId="0" fontId="5" fillId="4" borderId="17" xfId="5" applyFont="1" applyFill="1" applyBorder="1" applyAlignment="1">
      <alignment horizontal="center" vertical="center" wrapText="1"/>
    </xf>
    <xf numFmtId="0" fontId="5" fillId="4" borderId="20" xfId="5" applyFont="1" applyFill="1" applyBorder="1" applyAlignment="1">
      <alignment horizontal="center" vertical="center" wrapText="1"/>
    </xf>
    <xf numFmtId="0" fontId="5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left" vertical="top" wrapText="1"/>
    </xf>
    <xf numFmtId="0" fontId="7" fillId="4" borderId="16" xfId="5" applyFont="1" applyFill="1" applyBorder="1" applyAlignment="1">
      <alignment horizontal="left" vertical="top" wrapText="1"/>
    </xf>
    <xf numFmtId="0" fontId="7" fillId="4" borderId="18" xfId="5" applyFont="1" applyFill="1" applyBorder="1" applyAlignment="1">
      <alignment horizontal="left" vertical="top" wrapText="1"/>
    </xf>
    <xf numFmtId="0" fontId="7" fillId="4" borderId="19" xfId="5" applyFont="1" applyFill="1" applyBorder="1" applyAlignment="1">
      <alignment horizontal="left" vertical="top" wrapText="1"/>
    </xf>
    <xf numFmtId="0" fontId="7" fillId="4" borderId="21" xfId="5" applyFont="1" applyFill="1" applyBorder="1" applyAlignment="1">
      <alignment horizontal="left" vertical="top" wrapText="1"/>
    </xf>
    <xf numFmtId="0" fontId="7" fillId="4" borderId="22" xfId="5" applyFont="1" applyFill="1" applyBorder="1" applyAlignment="1">
      <alignment horizontal="left" vertical="top" wrapText="1"/>
    </xf>
    <xf numFmtId="0" fontId="7" fillId="4" borderId="17" xfId="0" applyFont="1" applyFill="1" applyBorder="1" applyAlignment="1">
      <alignment horizontal="right" vertical="center"/>
    </xf>
    <xf numFmtId="0" fontId="7" fillId="4" borderId="20" xfId="0" applyFont="1" applyFill="1" applyBorder="1" applyAlignment="1">
      <alignment horizontal="right" vertical="center"/>
    </xf>
    <xf numFmtId="0" fontId="7" fillId="4" borderId="10" xfId="0" applyFont="1" applyFill="1" applyBorder="1" applyAlignment="1">
      <alignment horizontal="right" vertical="center"/>
    </xf>
    <xf numFmtId="0" fontId="5" fillId="2" borderId="11" xfId="5" applyFont="1" applyFill="1" applyBorder="1" applyAlignment="1">
      <alignment horizontal="left" vertical="center" wrapText="1"/>
    </xf>
    <xf numFmtId="0" fontId="5" fillId="2" borderId="13" xfId="5" applyFont="1" applyFill="1" applyBorder="1" applyAlignment="1">
      <alignment horizontal="left" vertical="center" wrapText="1"/>
    </xf>
    <xf numFmtId="0" fontId="18" fillId="2" borderId="15" xfId="6" applyFont="1" applyFill="1" applyBorder="1" applyAlignment="1" applyProtection="1">
      <alignment horizontal="left"/>
    </xf>
    <xf numFmtId="0" fontId="18" fillId="2" borderId="16" xfId="6" applyFont="1" applyFill="1" applyBorder="1" applyAlignment="1" applyProtection="1">
      <alignment horizontal="left"/>
    </xf>
    <xf numFmtId="0" fontId="13" fillId="0" borderId="14" xfId="5" applyFont="1" applyFill="1" applyBorder="1" applyAlignment="1">
      <alignment horizontal="left" vertical="center" wrapText="1"/>
    </xf>
    <xf numFmtId="0" fontId="5" fillId="2" borderId="21" xfId="5" applyFont="1" applyFill="1" applyBorder="1" applyAlignment="1">
      <alignment horizontal="left" vertical="center" wrapText="1"/>
    </xf>
    <xf numFmtId="0" fontId="5" fillId="2" borderId="22" xfId="5" applyFont="1" applyFill="1" applyBorder="1" applyAlignment="1">
      <alignment horizontal="left" vertical="center" wrapText="1"/>
    </xf>
    <xf numFmtId="0" fontId="7" fillId="3" borderId="11" xfId="5" applyFont="1" applyFill="1" applyBorder="1" applyAlignment="1">
      <alignment horizontal="right" vertical="center"/>
    </xf>
    <xf numFmtId="0" fontId="7" fillId="3" borderId="12" xfId="5" applyFont="1" applyFill="1" applyBorder="1" applyAlignment="1">
      <alignment horizontal="right" vertical="center"/>
    </xf>
    <xf numFmtId="0" fontId="7" fillId="3" borderId="13" xfId="5" applyFont="1" applyFill="1" applyBorder="1" applyAlignment="1">
      <alignment horizontal="right" vertical="center"/>
    </xf>
    <xf numFmtId="0" fontId="7" fillId="2" borderId="12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horizontal="center" vertical="center" wrapText="1"/>
    </xf>
    <xf numFmtId="0" fontId="9" fillId="2" borderId="14" xfId="5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1" xfId="5" applyFont="1" applyFill="1" applyBorder="1" applyAlignment="1">
      <alignment horizontal="justify" vertical="center" wrapText="1"/>
    </xf>
    <xf numFmtId="0" fontId="7" fillId="2" borderId="13" xfId="5" applyFont="1" applyFill="1" applyBorder="1" applyAlignment="1">
      <alignment horizontal="justify" vertical="center" wrapText="1"/>
    </xf>
    <xf numFmtId="0" fontId="19" fillId="3" borderId="15" xfId="5" applyFont="1" applyFill="1" applyBorder="1" applyAlignment="1">
      <alignment horizontal="right" vertical="center" wrapText="1"/>
    </xf>
    <xf numFmtId="0" fontId="19" fillId="3" borderId="23" xfId="5" applyFont="1" applyFill="1" applyBorder="1" applyAlignment="1">
      <alignment horizontal="right" vertical="center" wrapText="1"/>
    </xf>
    <xf numFmtId="0" fontId="19" fillId="3" borderId="16" xfId="5" applyFont="1" applyFill="1" applyBorder="1" applyAlignment="1">
      <alignment horizontal="right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9" fillId="2" borderId="21" xfId="5" applyFont="1" applyFill="1" applyBorder="1" applyAlignment="1">
      <alignment horizontal="center" vertical="center"/>
    </xf>
    <xf numFmtId="0" fontId="9" fillId="2" borderId="24" xfId="5" applyFont="1" applyFill="1" applyBorder="1" applyAlignment="1">
      <alignment horizontal="center" vertical="center"/>
    </xf>
    <xf numFmtId="0" fontId="9" fillId="2" borderId="22" xfId="5" applyFont="1" applyFill="1" applyBorder="1" applyAlignment="1">
      <alignment horizontal="center" vertical="center"/>
    </xf>
    <xf numFmtId="0" fontId="7" fillId="2" borderId="11" xfId="5" applyFont="1" applyFill="1" applyBorder="1" applyAlignment="1">
      <alignment horizontal="left" vertical="center"/>
    </xf>
    <xf numFmtId="0" fontId="7" fillId="2" borderId="12" xfId="5" applyFont="1" applyFill="1" applyBorder="1" applyAlignment="1">
      <alignment horizontal="left" vertical="center" wrapText="1"/>
    </xf>
    <xf numFmtId="164" fontId="7" fillId="4" borderId="11" xfId="2" applyNumberFormat="1" applyFont="1" applyFill="1" applyBorder="1" applyAlignment="1">
      <alignment horizontal="right" vertical="center"/>
    </xf>
    <xf numFmtId="164" fontId="7" fillId="4" borderId="13" xfId="2" applyNumberFormat="1" applyFont="1" applyFill="1" applyBorder="1" applyAlignment="1">
      <alignment horizontal="right" vertical="center"/>
    </xf>
    <xf numFmtId="164" fontId="7" fillId="4" borderId="15" xfId="2" applyNumberFormat="1" applyFont="1" applyFill="1" applyBorder="1" applyAlignment="1">
      <alignment horizontal="right" vertical="center"/>
    </xf>
    <xf numFmtId="164" fontId="7" fillId="4" borderId="16" xfId="2" applyNumberFormat="1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4" borderId="11" xfId="0" quotePrefix="1" applyFont="1" applyFill="1" applyBorder="1" applyAlignment="1">
      <alignment horizontal="center" vertical="center"/>
    </xf>
    <xf numFmtId="0" fontId="5" fillId="4" borderId="13" xfId="0" quotePrefix="1" applyFont="1" applyFill="1" applyBorder="1" applyAlignment="1">
      <alignment horizontal="center" vertical="center"/>
    </xf>
    <xf numFmtId="0" fontId="5" fillId="4" borderId="11" xfId="0" quotePrefix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3" fillId="3" borderId="15" xfId="5" applyFont="1" applyFill="1" applyBorder="1" applyAlignment="1">
      <alignment horizontal="right" vertical="center" wrapText="1"/>
    </xf>
    <xf numFmtId="0" fontId="13" fillId="3" borderId="23" xfId="5" applyFont="1" applyFill="1" applyBorder="1" applyAlignment="1">
      <alignment horizontal="right" vertical="center" wrapText="1"/>
    </xf>
    <xf numFmtId="0" fontId="13" fillId="3" borderId="16" xfId="5" applyFont="1" applyFill="1" applyBorder="1" applyAlignment="1">
      <alignment horizontal="right" vertical="center" wrapText="1"/>
    </xf>
    <xf numFmtId="0" fontId="7" fillId="2" borderId="11" xfId="5" applyFont="1" applyFill="1" applyBorder="1" applyAlignment="1">
      <alignment horizontal="right" vertical="center" wrapText="1"/>
    </xf>
    <xf numFmtId="0" fontId="7" fillId="2" borderId="12" xfId="5" applyFont="1" applyFill="1" applyBorder="1" applyAlignment="1">
      <alignment horizontal="right" vertical="center" wrapText="1"/>
    </xf>
    <xf numFmtId="0" fontId="7" fillId="2" borderId="13" xfId="5" applyFont="1" applyFill="1" applyBorder="1" applyAlignment="1">
      <alignment horizontal="right" vertical="center" wrapText="1"/>
    </xf>
    <xf numFmtId="0" fontId="7" fillId="2" borderId="23" xfId="5" applyFont="1" applyFill="1" applyBorder="1" applyAlignment="1">
      <alignment horizontal="left" vertical="center" wrapText="1"/>
    </xf>
    <xf numFmtId="0" fontId="13" fillId="3" borderId="25" xfId="5" applyFont="1" applyFill="1" applyBorder="1" applyAlignment="1">
      <alignment horizontal="right" vertical="center" wrapText="1"/>
    </xf>
    <xf numFmtId="0" fontId="13" fillId="3" borderId="29" xfId="5" applyFont="1" applyFill="1" applyBorder="1" applyAlignment="1">
      <alignment horizontal="right" vertical="center" wrapText="1"/>
    </xf>
    <xf numFmtId="0" fontId="13" fillId="3" borderId="30" xfId="5" applyFont="1" applyFill="1" applyBorder="1" applyAlignment="1">
      <alignment horizontal="right" vertical="center" wrapText="1"/>
    </xf>
    <xf numFmtId="0" fontId="7" fillId="3" borderId="21" xfId="5" applyFont="1" applyFill="1" applyBorder="1" applyAlignment="1">
      <alignment horizontal="right" vertical="center" wrapText="1"/>
    </xf>
    <xf numFmtId="0" fontId="7" fillId="3" borderId="24" xfId="5" applyFont="1" applyFill="1" applyBorder="1" applyAlignment="1">
      <alignment horizontal="right" vertical="center" wrapText="1"/>
    </xf>
    <xf numFmtId="0" fontId="7" fillId="3" borderId="22" xfId="5" applyFont="1" applyFill="1" applyBorder="1" applyAlignment="1">
      <alignment horizontal="right" vertical="center" wrapText="1"/>
    </xf>
    <xf numFmtId="164" fontId="7" fillId="0" borderId="11" xfId="2" applyNumberFormat="1" applyFont="1" applyFill="1" applyBorder="1" applyAlignment="1">
      <alignment horizontal="right" vertical="center"/>
    </xf>
    <xf numFmtId="164" fontId="7" fillId="0" borderId="13" xfId="2" applyNumberFormat="1" applyFont="1" applyFill="1" applyBorder="1" applyAlignment="1">
      <alignment horizontal="right" vertical="center"/>
    </xf>
    <xf numFmtId="164" fontId="7" fillId="0" borderId="15" xfId="2" applyNumberFormat="1" applyFont="1" applyFill="1" applyBorder="1" applyAlignment="1">
      <alignment horizontal="right" vertical="center"/>
    </xf>
    <xf numFmtId="164" fontId="7" fillId="0" borderId="16" xfId="2" applyNumberFormat="1" applyFont="1" applyFill="1" applyBorder="1" applyAlignment="1">
      <alignment horizontal="right" vertical="center"/>
    </xf>
    <xf numFmtId="0" fontId="5" fillId="0" borderId="11" xfId="0" quotePrefix="1" applyFont="1" applyFill="1" applyBorder="1" applyAlignment="1">
      <alignment horizontal="center" vertical="center"/>
    </xf>
    <xf numFmtId="0" fontId="5" fillId="0" borderId="13" xfId="0" quotePrefix="1" applyFont="1" applyFill="1" applyBorder="1" applyAlignment="1">
      <alignment horizontal="center" vertical="center"/>
    </xf>
    <xf numFmtId="0" fontId="5" fillId="0" borderId="11" xfId="0" quotePrefix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0" fillId="0" borderId="0" xfId="0"/>
    <xf numFmtId="0" fontId="5" fillId="0" borderId="17" xfId="5" applyFont="1" applyFill="1" applyBorder="1" applyAlignment="1">
      <alignment horizontal="center" vertical="center" wrapText="1"/>
    </xf>
    <xf numFmtId="0" fontId="5" fillId="0" borderId="20" xfId="5" applyFont="1" applyFill="1" applyBorder="1" applyAlignment="1">
      <alignment horizontal="center" vertical="center" wrapText="1"/>
    </xf>
    <xf numFmtId="0" fontId="5" fillId="0" borderId="10" xfId="5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3" fillId="2" borderId="15" xfId="3" applyFont="1" applyFill="1" applyBorder="1" applyAlignment="1">
      <alignment horizontal="center" vertical="center"/>
    </xf>
    <xf numFmtId="0" fontId="23" fillId="2" borderId="23" xfId="3" applyFont="1" applyFill="1" applyBorder="1" applyAlignment="1">
      <alignment horizontal="center" vertical="center"/>
    </xf>
    <xf numFmtId="0" fontId="23" fillId="2" borderId="16" xfId="3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 wrapText="1"/>
    </xf>
    <xf numFmtId="0" fontId="5" fillId="0" borderId="16" xfId="4" applyFont="1" applyFill="1" applyBorder="1" applyAlignment="1">
      <alignment horizontal="center" vertical="center" wrapText="1"/>
    </xf>
    <xf numFmtId="0" fontId="5" fillId="0" borderId="18" xfId="4" applyFont="1" applyFill="1" applyBorder="1" applyAlignment="1">
      <alignment horizontal="center" vertical="center" wrapText="1"/>
    </xf>
    <xf numFmtId="0" fontId="5" fillId="0" borderId="19" xfId="4" applyFont="1" applyFill="1" applyBorder="1" applyAlignment="1">
      <alignment horizontal="center" vertical="center" wrapText="1"/>
    </xf>
    <xf numFmtId="0" fontId="5" fillId="0" borderId="21" xfId="4" applyFont="1" applyFill="1" applyBorder="1" applyAlignment="1">
      <alignment horizontal="center" vertical="center" wrapText="1"/>
    </xf>
    <xf numFmtId="0" fontId="5" fillId="0" borderId="22" xfId="4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0" fontId="7" fillId="0" borderId="11" xfId="2" applyNumberFormat="1" applyFont="1" applyFill="1" applyBorder="1" applyAlignment="1">
      <alignment horizontal="right" vertical="center"/>
    </xf>
    <xf numFmtId="10" fontId="7" fillId="0" borderId="13" xfId="2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7" fillId="0" borderId="15" xfId="5" applyFont="1" applyFill="1" applyBorder="1" applyAlignment="1">
      <alignment horizontal="left" vertical="center" wrapText="1"/>
    </xf>
    <xf numFmtId="0" fontId="7" fillId="0" borderId="16" xfId="5" applyFont="1" applyFill="1" applyBorder="1" applyAlignment="1">
      <alignment horizontal="left" vertical="center" wrapText="1"/>
    </xf>
    <xf numFmtId="0" fontId="7" fillId="0" borderId="21" xfId="5" applyFont="1" applyFill="1" applyBorder="1" applyAlignment="1">
      <alignment horizontal="left" vertical="center" wrapText="1"/>
    </xf>
    <xf numFmtId="0" fontId="7" fillId="0" borderId="22" xfId="5" applyFont="1" applyFill="1" applyBorder="1" applyAlignment="1">
      <alignment horizontal="left" vertical="center" wrapText="1"/>
    </xf>
    <xf numFmtId="4" fontId="7" fillId="0" borderId="17" xfId="0" applyNumberFormat="1" applyFont="1" applyFill="1" applyBorder="1" applyAlignment="1">
      <alignment horizontal="right" vertical="center"/>
    </xf>
    <xf numFmtId="4" fontId="7" fillId="0" borderId="10" xfId="0" applyNumberFormat="1" applyFont="1" applyFill="1" applyBorder="1" applyAlignment="1">
      <alignment horizontal="right" vertical="center"/>
    </xf>
    <xf numFmtId="0" fontId="7" fillId="0" borderId="17" xfId="5" applyFont="1" applyFill="1" applyBorder="1" applyAlignment="1">
      <alignment horizontal="left" vertical="center" wrapText="1"/>
    </xf>
    <xf numFmtId="0" fontId="7" fillId="0" borderId="20" xfId="5" applyFont="1" applyFill="1" applyBorder="1" applyAlignment="1">
      <alignment horizontal="left" vertical="center" wrapText="1"/>
    </xf>
    <xf numFmtId="0" fontId="7" fillId="0" borderId="10" xfId="5" applyFont="1" applyFill="1" applyBorder="1" applyAlignment="1">
      <alignment horizontal="left" vertical="center" wrapText="1"/>
    </xf>
    <xf numFmtId="2" fontId="7" fillId="0" borderId="17" xfId="0" applyNumberFormat="1" applyFont="1" applyFill="1" applyBorder="1" applyAlignment="1">
      <alignment horizontal="right" vertical="center"/>
    </xf>
    <xf numFmtId="2" fontId="7" fillId="0" borderId="20" xfId="0" applyNumberFormat="1" applyFont="1" applyFill="1" applyBorder="1" applyAlignment="1">
      <alignment horizontal="right" vertical="center"/>
    </xf>
    <xf numFmtId="2" fontId="7" fillId="0" borderId="10" xfId="0" applyNumberFormat="1" applyFont="1" applyFill="1" applyBorder="1" applyAlignment="1">
      <alignment horizontal="right" vertical="center"/>
    </xf>
  </cellXfs>
  <cellStyles count="7">
    <cellStyle name="Hiperlink" xfId="6" builtinId="8"/>
    <cellStyle name="Moeda" xfId="1" builtinId="4"/>
    <cellStyle name="Normal" xfId="0" builtinId="0"/>
    <cellStyle name="Normal 2" xfId="5" xr:uid="{00000000-0005-0000-0000-000003000000}"/>
    <cellStyle name="Normal 4" xfId="3" xr:uid="{00000000-0005-0000-0000-000004000000}"/>
    <cellStyle name="Normal 5" xfId="4" xr:uid="{00000000-0005-0000-0000-000005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2133600</xdr:colOff>
      <xdr:row>3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13360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0</xdr:col>
      <xdr:colOff>2133600</xdr:colOff>
      <xdr:row>3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33600" y="52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/../../../Prof&#186;%20Walter/AppData/Roaming/17%20Instrucao%20Normativa%2002_2008%20Servicos%20Continuados/17%20Instrucao%20Normativa%2002_2008%20Servicos%20Continuados/17%20Instrucao%20Normativa%2002_2008%20Servicos%20Continuados/0%20LEGISLACAO%20GERAL/IN%2003_2005%20MSP_SRP/AnexoII_IN03.rt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Prof&#186;%20Walter/AppData/Roaming/17%20Instrucao%20Normativa%2002_2008%20Servicos%20Continuados/17%20Instrucao%20Normativa%2002_2008%20Servicos%20Continuados/17%20Instrucao%20Normativa%2002_2008%20Servicos%20Continuados/0%20LEGISLACAO%20GERAL/IN%2003_2005%20MSP_SRP/AnexoII_IN03.rt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Prof&#186;%20Walter/AppData/Roaming/17%20Instrucao%20Normativa%2002_2008%20Servicos%20Continuados/17%20Instrucao%20Normativa%2002_2008%20Servicos%20Continuados/17%20Instrucao%20Normativa%2002_2008%20Servicos%20Continuados/0%20LEGISLACAO%20GERAL/IN%2003_2005%20MSP_SRP/AnexoII_IN03.rt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Prof&#186;%20Walter/AppData/Roaming/17%20Instrucao%20Normativa%2002_2008%20Servicos%20Continuados/17%20Instrucao%20Normativa%2002_2008%20Servicos%20Continuados/17%20Instrucao%20Normativa%2002_2008%20Servicos%20Continuados/0%20LEGISLACAO%20GERAL/IN%2003_2005%20MSP_SRP/AnexoII_IN03.rt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Prof&#186;%20Walter/AppData/Roaming/17%20Instrucao%20Normativa%2002_2008%20Servicos%20Continuados/17%20Instrucao%20Normativa%2002_2008%20Servicos%20Continuados/17%20Instrucao%20Normativa%2002_2008%20Servicos%20Continuados/0%20LEGISLACAO%20GERAL/IN%2003_2005%20MSP_SRP/AnexoII_IN03.rt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Prof&#186;%20Walter/AppData/Roaming/17%20Instrucao%20Normativa%2002_2008%20Servicos%20Continuados/17%20Instrucao%20Normativa%2002_2008%20Servicos%20Continuados/17%20Instrucao%20Normativa%2002_2008%20Servicos%20Continuados/0%20LEGISLACAO%20GERAL/IN%2003_2005%20MSP_SRP/AnexoII_IN03.rt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Prof&#186;%20Walter/AppData/Roaming/17%20Instrucao%20Normativa%2002_2008%20Servicos%20Continuados/17%20Instrucao%20Normativa%2002_2008%20Servicos%20Continuados/17%20Instrucao%20Normativa%2002_2008%20Servicos%20Continuados/0%20LEGISLACAO%20GERAL/IN%2003_2005%20MSP_SRP/AnexoII_IN03.rt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../Prof&#186;%20Walter/AppData/Roaming/17%20Instrucao%20Normativa%2002_2008%20Servicos%20Continuados/17%20Instrucao%20Normativa%2002_2008%20Servicos%20Continuados/17%20Instrucao%20Normativa%2002_2008%20Servicos%20Continuados/0%20LEGISLACAO%20GERAL/IN%2003_2005%20MSP_SRP/AnexoII_IN03.rt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58"/>
  <sheetViews>
    <sheetView tabSelected="1" view="pageBreakPreview" zoomScaleNormal="100" zoomScaleSheetLayoutView="100" workbookViewId="0">
      <selection activeCell="D26" sqref="D26"/>
    </sheetView>
  </sheetViews>
  <sheetFormatPr defaultColWidth="9.140625" defaultRowHeight="15" x14ac:dyDescent="0.25"/>
  <cols>
    <col min="1" max="1" width="30.7109375" style="151" customWidth="1"/>
    <col min="2" max="3" width="8.7109375" style="151" customWidth="1"/>
    <col min="4" max="4" width="30.7109375" style="151" customWidth="1"/>
    <col min="5" max="6" width="8.7109375" style="151" customWidth="1"/>
    <col min="7" max="7" width="30.7109375" style="151" customWidth="1"/>
    <col min="8" max="8" width="8.7109375" style="151" customWidth="1"/>
    <col min="9" max="16384" width="9.140625" style="151"/>
  </cols>
  <sheetData>
    <row r="1" spans="1:8" s="156" customFormat="1" x14ac:dyDescent="0.25">
      <c r="A1" s="194" t="s">
        <v>173</v>
      </c>
      <c r="B1" s="194"/>
      <c r="C1" s="194"/>
    </row>
    <row r="2" spans="1:8" s="156" customFormat="1" x14ac:dyDescent="0.25"/>
    <row r="3" spans="1:8" x14ac:dyDescent="0.25">
      <c r="A3" s="157" t="s">
        <v>162</v>
      </c>
      <c r="B3" s="157" t="s">
        <v>163</v>
      </c>
      <c r="C3" s="157" t="s">
        <v>164</v>
      </c>
    </row>
    <row r="4" spans="1:8" x14ac:dyDescent="0.25">
      <c r="A4" s="159" t="s">
        <v>197</v>
      </c>
      <c r="B4" s="158">
        <f>B15+B16+B17</f>
        <v>0</v>
      </c>
      <c r="C4" s="158">
        <f>B10+B11+B12+B13</f>
        <v>6.75</v>
      </c>
    </row>
    <row r="5" spans="1:8" x14ac:dyDescent="0.25">
      <c r="A5" s="159" t="s">
        <v>198</v>
      </c>
      <c r="B5" s="158">
        <f>B30+B31+B32</f>
        <v>0</v>
      </c>
      <c r="C5" s="158">
        <f>E10+E11+E12+E13</f>
        <v>6.75</v>
      </c>
    </row>
    <row r="6" spans="1:8" x14ac:dyDescent="0.25">
      <c r="A6" s="159" t="s">
        <v>199</v>
      </c>
      <c r="B6" s="158">
        <f>H27+H28+H29</f>
        <v>0</v>
      </c>
      <c r="C6" s="158">
        <f>H10+H11+H12+H13</f>
        <v>6.75</v>
      </c>
    </row>
    <row r="9" spans="1:8" x14ac:dyDescent="0.25">
      <c r="A9" s="153" t="s">
        <v>194</v>
      </c>
      <c r="D9" s="153" t="s">
        <v>195</v>
      </c>
      <c r="G9" s="153" t="s">
        <v>196</v>
      </c>
    </row>
    <row r="10" spans="1:8" x14ac:dyDescent="0.25">
      <c r="A10" s="152" t="s">
        <v>165</v>
      </c>
      <c r="B10" s="154">
        <v>3.5</v>
      </c>
      <c r="D10" s="152" t="s">
        <v>165</v>
      </c>
      <c r="E10" s="154">
        <v>3.5</v>
      </c>
      <c r="G10" s="152" t="s">
        <v>165</v>
      </c>
      <c r="H10" s="154">
        <v>3.5</v>
      </c>
    </row>
    <row r="11" spans="1:8" x14ac:dyDescent="0.25">
      <c r="A11" s="152" t="s">
        <v>166</v>
      </c>
      <c r="B11" s="154">
        <v>1.25</v>
      </c>
      <c r="D11" s="152" t="s">
        <v>166</v>
      </c>
      <c r="E11" s="154">
        <v>1.25</v>
      </c>
      <c r="G11" s="152" t="s">
        <v>166</v>
      </c>
      <c r="H11" s="154">
        <v>1.25</v>
      </c>
    </row>
    <row r="12" spans="1:8" s="188" customFormat="1" x14ac:dyDescent="0.25">
      <c r="A12" s="152" t="s">
        <v>168</v>
      </c>
      <c r="B12" s="154">
        <v>0.33</v>
      </c>
      <c r="D12" s="152" t="s">
        <v>168</v>
      </c>
      <c r="E12" s="154">
        <v>0.33</v>
      </c>
      <c r="G12" s="152" t="s">
        <v>168</v>
      </c>
      <c r="H12" s="154">
        <v>0.33</v>
      </c>
    </row>
    <row r="13" spans="1:8" x14ac:dyDescent="0.25">
      <c r="A13" s="152" t="s">
        <v>167</v>
      </c>
      <c r="B13" s="154">
        <v>1.67</v>
      </c>
      <c r="D13" s="152" t="s">
        <v>167</v>
      </c>
      <c r="E13" s="154">
        <v>1.67</v>
      </c>
      <c r="G13" s="152" t="s">
        <v>167</v>
      </c>
      <c r="H13" s="154">
        <v>1.67</v>
      </c>
    </row>
    <row r="14" spans="1:8" x14ac:dyDescent="0.25">
      <c r="A14" s="190"/>
      <c r="B14" s="189"/>
      <c r="C14" s="189"/>
      <c r="D14" s="190"/>
      <c r="E14" s="189"/>
      <c r="F14" s="189"/>
      <c r="G14" s="190"/>
      <c r="H14" s="189"/>
    </row>
    <row r="15" spans="1:8" x14ac:dyDescent="0.25">
      <c r="A15" s="189"/>
      <c r="B15" s="192"/>
      <c r="C15" s="189"/>
      <c r="D15" s="189"/>
      <c r="E15" s="192"/>
      <c r="F15" s="189"/>
      <c r="G15" s="189"/>
      <c r="H15" s="192"/>
    </row>
    <row r="16" spans="1:8" x14ac:dyDescent="0.25">
      <c r="A16" s="189"/>
      <c r="B16" s="192"/>
      <c r="C16" s="189"/>
      <c r="D16" s="189"/>
      <c r="E16" s="192"/>
      <c r="F16" s="189"/>
      <c r="G16" s="189"/>
      <c r="H16" s="192"/>
    </row>
    <row r="17" spans="1:9" x14ac:dyDescent="0.25">
      <c r="A17" s="189"/>
      <c r="B17" s="192"/>
      <c r="C17" s="189"/>
      <c r="D17" s="189"/>
      <c r="E17" s="192"/>
      <c r="F17" s="189"/>
      <c r="G17" s="189"/>
      <c r="H17" s="192"/>
    </row>
    <row r="19" spans="1:9" x14ac:dyDescent="0.25">
      <c r="A19" s="189"/>
      <c r="B19" s="189"/>
      <c r="C19" s="189"/>
      <c r="D19" s="189"/>
      <c r="E19" s="189"/>
      <c r="F19" s="189"/>
      <c r="G19" s="189"/>
      <c r="H19" s="189"/>
      <c r="I19" s="189"/>
    </row>
    <row r="20" spans="1:9" x14ac:dyDescent="0.25">
      <c r="A20" s="190"/>
      <c r="B20" s="191"/>
      <c r="C20" s="189"/>
      <c r="D20" s="190"/>
      <c r="E20" s="189"/>
      <c r="F20" s="189"/>
      <c r="G20" s="190"/>
      <c r="H20" s="189"/>
      <c r="I20" s="189"/>
    </row>
    <row r="21" spans="1:9" x14ac:dyDescent="0.25">
      <c r="A21" s="189"/>
      <c r="B21" s="192"/>
      <c r="C21" s="189"/>
      <c r="D21" s="189"/>
      <c r="E21" s="192"/>
      <c r="F21" s="189"/>
      <c r="G21" s="189"/>
      <c r="H21" s="192"/>
      <c r="I21" s="189"/>
    </row>
    <row r="22" spans="1:9" x14ac:dyDescent="0.25">
      <c r="A22" s="189"/>
      <c r="B22" s="192"/>
      <c r="C22" s="189"/>
      <c r="D22" s="189"/>
      <c r="E22" s="192"/>
      <c r="F22" s="189"/>
      <c r="G22" s="189"/>
      <c r="H22" s="192"/>
      <c r="I22" s="189"/>
    </row>
    <row r="23" spans="1:9" x14ac:dyDescent="0.25">
      <c r="A23" s="189"/>
      <c r="B23" s="192"/>
      <c r="C23" s="189"/>
      <c r="D23" s="189"/>
      <c r="E23" s="192"/>
      <c r="F23" s="189"/>
      <c r="G23" s="189"/>
      <c r="H23" s="192"/>
      <c r="I23" s="189"/>
    </row>
    <row r="24" spans="1:9" x14ac:dyDescent="0.25">
      <c r="A24" s="189"/>
      <c r="B24" s="192"/>
      <c r="C24" s="189"/>
      <c r="D24" s="189"/>
      <c r="E24" s="192"/>
      <c r="F24" s="189"/>
      <c r="G24" s="189"/>
      <c r="H24" s="192"/>
      <c r="I24" s="189"/>
    </row>
    <row r="25" spans="1:9" x14ac:dyDescent="0.25">
      <c r="A25" s="189"/>
      <c r="B25" s="192"/>
      <c r="C25" s="189"/>
      <c r="D25" s="190"/>
      <c r="E25" s="189"/>
      <c r="F25" s="189"/>
      <c r="G25" s="189"/>
      <c r="H25" s="193"/>
      <c r="I25" s="189"/>
    </row>
    <row r="26" spans="1:9" x14ac:dyDescent="0.25">
      <c r="A26" s="189"/>
      <c r="B26" s="192"/>
      <c r="C26" s="189"/>
      <c r="D26" s="189"/>
      <c r="E26" s="192"/>
      <c r="F26" s="189"/>
      <c r="G26" s="190"/>
      <c r="H26" s="189"/>
      <c r="I26" s="189"/>
    </row>
    <row r="27" spans="1:9" x14ac:dyDescent="0.25">
      <c r="A27" s="189"/>
      <c r="B27" s="192"/>
      <c r="C27" s="189"/>
      <c r="D27" s="189"/>
      <c r="E27" s="192"/>
      <c r="F27" s="189"/>
      <c r="G27" s="189"/>
      <c r="H27" s="192"/>
      <c r="I27" s="189"/>
    </row>
    <row r="28" spans="1:9" x14ac:dyDescent="0.25">
      <c r="A28" s="189"/>
      <c r="B28" s="192"/>
      <c r="C28" s="189"/>
      <c r="D28" s="189"/>
      <c r="E28" s="192"/>
      <c r="F28" s="189"/>
      <c r="G28" s="189"/>
      <c r="H28" s="192"/>
      <c r="I28" s="189"/>
    </row>
    <row r="29" spans="1:9" x14ac:dyDescent="0.25">
      <c r="A29" s="190"/>
      <c r="B29" s="191"/>
      <c r="C29" s="189"/>
      <c r="D29" s="189"/>
      <c r="E29" s="189"/>
      <c r="F29" s="189"/>
      <c r="G29" s="189"/>
      <c r="H29" s="192"/>
      <c r="I29" s="189"/>
    </row>
    <row r="30" spans="1:9" x14ac:dyDescent="0.25">
      <c r="A30" s="189"/>
      <c r="B30" s="192"/>
      <c r="C30" s="189"/>
      <c r="D30" s="189"/>
      <c r="E30" s="189"/>
      <c r="F30" s="189"/>
      <c r="G30" s="190"/>
      <c r="H30" s="189"/>
      <c r="I30" s="189"/>
    </row>
    <row r="31" spans="1:9" x14ac:dyDescent="0.25">
      <c r="A31" s="189"/>
      <c r="B31" s="192"/>
      <c r="C31" s="189"/>
      <c r="D31" s="189"/>
      <c r="E31" s="189"/>
      <c r="F31" s="189"/>
      <c r="G31" s="190"/>
      <c r="H31" s="189"/>
      <c r="I31" s="189"/>
    </row>
    <row r="32" spans="1:9" x14ac:dyDescent="0.25">
      <c r="A32" s="189"/>
      <c r="B32" s="192"/>
      <c r="C32" s="189"/>
      <c r="D32" s="189"/>
      <c r="E32" s="189"/>
      <c r="F32" s="189"/>
      <c r="G32" s="189"/>
      <c r="H32" s="192"/>
      <c r="I32" s="189"/>
    </row>
    <row r="33" spans="1:9" x14ac:dyDescent="0.25">
      <c r="A33" s="189"/>
      <c r="B33" s="189"/>
      <c r="C33" s="189"/>
      <c r="D33" s="189"/>
      <c r="E33" s="189"/>
      <c r="F33" s="189"/>
      <c r="G33" s="189"/>
      <c r="H33" s="192"/>
      <c r="I33" s="189"/>
    </row>
    <row r="34" spans="1:9" x14ac:dyDescent="0.25">
      <c r="A34" s="190"/>
      <c r="B34" s="191"/>
      <c r="C34" s="189"/>
      <c r="D34" s="189"/>
      <c r="E34" s="189"/>
      <c r="F34" s="189"/>
      <c r="G34" s="189"/>
      <c r="H34" s="192"/>
      <c r="I34" s="189"/>
    </row>
    <row r="35" spans="1:9" x14ac:dyDescent="0.25">
      <c r="A35" s="189"/>
      <c r="B35" s="192"/>
      <c r="C35" s="189"/>
      <c r="D35" s="189"/>
      <c r="E35" s="189"/>
      <c r="F35" s="189"/>
      <c r="G35" s="189"/>
      <c r="H35" s="192"/>
      <c r="I35" s="189"/>
    </row>
    <row r="36" spans="1:9" x14ac:dyDescent="0.25">
      <c r="A36" s="189"/>
      <c r="B36" s="192"/>
      <c r="C36" s="189"/>
      <c r="D36" s="189"/>
      <c r="E36" s="189"/>
      <c r="F36" s="189"/>
      <c r="G36" s="189"/>
      <c r="H36" s="193"/>
      <c r="I36" s="189"/>
    </row>
    <row r="37" spans="1:9" x14ac:dyDescent="0.25">
      <c r="A37" s="189"/>
      <c r="B37" s="192"/>
      <c r="C37" s="189"/>
      <c r="D37" s="189"/>
      <c r="E37" s="189"/>
      <c r="F37" s="189"/>
      <c r="G37" s="190"/>
      <c r="H37" s="189"/>
      <c r="I37" s="189"/>
    </row>
    <row r="38" spans="1:9" x14ac:dyDescent="0.25">
      <c r="A38" s="189"/>
      <c r="B38" s="192"/>
      <c r="C38" s="189"/>
      <c r="D38" s="189"/>
      <c r="E38" s="189"/>
      <c r="F38" s="189"/>
      <c r="G38" s="189"/>
      <c r="H38" s="192"/>
      <c r="I38" s="189"/>
    </row>
    <row r="39" spans="1:9" x14ac:dyDescent="0.25">
      <c r="A39" s="189"/>
      <c r="B39" s="192"/>
      <c r="C39" s="189"/>
      <c r="D39" s="189"/>
      <c r="E39" s="189"/>
      <c r="F39" s="189"/>
      <c r="G39" s="189"/>
      <c r="H39" s="192"/>
      <c r="I39" s="189"/>
    </row>
    <row r="40" spans="1:9" x14ac:dyDescent="0.25">
      <c r="A40" s="189"/>
      <c r="B40" s="192"/>
      <c r="C40" s="189"/>
      <c r="D40" s="189"/>
      <c r="E40" s="189"/>
      <c r="F40" s="189"/>
      <c r="G40" s="189"/>
      <c r="H40" s="192"/>
      <c r="I40" s="189"/>
    </row>
    <row r="41" spans="1:9" x14ac:dyDescent="0.25">
      <c r="A41" s="189"/>
      <c r="B41" s="192"/>
      <c r="C41" s="189"/>
      <c r="D41" s="189"/>
      <c r="E41" s="189"/>
      <c r="F41" s="189"/>
      <c r="G41" s="189"/>
      <c r="H41" s="189"/>
      <c r="I41" s="189"/>
    </row>
    <row r="42" spans="1:9" x14ac:dyDescent="0.25">
      <c r="A42" s="190"/>
      <c r="B42" s="191"/>
      <c r="C42" s="189"/>
      <c r="D42" s="189"/>
      <c r="E42" s="189"/>
      <c r="F42" s="189"/>
      <c r="G42" s="189"/>
      <c r="H42" s="189"/>
      <c r="I42" s="189"/>
    </row>
    <row r="43" spans="1:9" x14ac:dyDescent="0.25">
      <c r="A43" s="189"/>
      <c r="B43" s="192"/>
      <c r="C43" s="189"/>
      <c r="D43" s="189"/>
      <c r="E43" s="189"/>
      <c r="F43" s="189"/>
      <c r="G43" s="189"/>
      <c r="H43" s="189"/>
      <c r="I43" s="189"/>
    </row>
    <row r="44" spans="1:9" x14ac:dyDescent="0.25">
      <c r="A44" s="189"/>
      <c r="B44" s="192"/>
      <c r="C44" s="189"/>
      <c r="D44" s="189"/>
      <c r="E44" s="189"/>
      <c r="F44" s="189"/>
      <c r="G44" s="189"/>
      <c r="H44" s="189"/>
      <c r="I44" s="189"/>
    </row>
    <row r="45" spans="1:9" x14ac:dyDescent="0.25">
      <c r="A45" s="189"/>
      <c r="B45" s="192"/>
      <c r="C45" s="189"/>
      <c r="D45" s="189"/>
      <c r="E45" s="189"/>
      <c r="F45" s="189"/>
      <c r="G45" s="189"/>
      <c r="H45" s="189"/>
      <c r="I45" s="189"/>
    </row>
    <row r="46" spans="1:9" x14ac:dyDescent="0.25">
      <c r="A46" s="189"/>
      <c r="B46" s="189"/>
      <c r="C46" s="189"/>
      <c r="D46" s="189"/>
      <c r="E46" s="189"/>
      <c r="F46" s="189"/>
      <c r="G46" s="189"/>
      <c r="H46" s="189"/>
      <c r="I46" s="189"/>
    </row>
    <row r="47" spans="1:9" x14ac:dyDescent="0.25">
      <c r="A47" s="190"/>
      <c r="B47" s="191"/>
      <c r="C47" s="189"/>
      <c r="D47" s="189"/>
      <c r="E47" s="189"/>
      <c r="F47" s="189"/>
      <c r="G47" s="189"/>
      <c r="H47" s="189"/>
      <c r="I47" s="189"/>
    </row>
    <row r="48" spans="1:9" x14ac:dyDescent="0.25">
      <c r="A48" s="189"/>
      <c r="B48" s="192"/>
      <c r="C48" s="189"/>
      <c r="D48" s="189"/>
      <c r="E48" s="189"/>
      <c r="F48" s="189"/>
      <c r="G48" s="189"/>
      <c r="H48" s="189"/>
      <c r="I48" s="189"/>
    </row>
    <row r="49" spans="1:9" x14ac:dyDescent="0.25">
      <c r="A49" s="189"/>
      <c r="B49" s="192"/>
      <c r="C49" s="189"/>
      <c r="D49" s="189"/>
      <c r="E49" s="189"/>
      <c r="F49" s="189"/>
      <c r="G49" s="189"/>
      <c r="H49" s="189"/>
      <c r="I49" s="189"/>
    </row>
    <row r="50" spans="1:9" x14ac:dyDescent="0.25">
      <c r="A50" s="189"/>
      <c r="B50" s="192"/>
      <c r="C50" s="189"/>
      <c r="D50" s="189"/>
      <c r="E50" s="189"/>
      <c r="F50" s="189"/>
      <c r="G50" s="189"/>
      <c r="H50" s="189"/>
      <c r="I50" s="189"/>
    </row>
    <row r="51" spans="1:9" x14ac:dyDescent="0.25">
      <c r="A51" s="189"/>
      <c r="B51" s="192"/>
      <c r="C51" s="189"/>
      <c r="D51" s="189"/>
      <c r="E51" s="189"/>
      <c r="F51" s="189"/>
      <c r="G51" s="189"/>
      <c r="H51" s="189"/>
      <c r="I51" s="189"/>
    </row>
    <row r="52" spans="1:9" x14ac:dyDescent="0.25">
      <c r="A52" s="189"/>
      <c r="B52" s="192"/>
      <c r="C52" s="189"/>
      <c r="D52" s="189"/>
      <c r="E52" s="189"/>
      <c r="F52" s="189"/>
      <c r="G52" s="189"/>
      <c r="H52" s="189"/>
      <c r="I52" s="189"/>
    </row>
    <row r="53" spans="1:9" x14ac:dyDescent="0.25">
      <c r="A53" s="189"/>
      <c r="B53" s="192"/>
      <c r="C53" s="189"/>
      <c r="D53" s="189"/>
      <c r="E53" s="189"/>
      <c r="F53" s="189"/>
      <c r="G53" s="189"/>
      <c r="H53" s="189"/>
      <c r="I53" s="189"/>
    </row>
    <row r="54" spans="1:9" x14ac:dyDescent="0.25">
      <c r="A54" s="190"/>
      <c r="B54" s="191"/>
      <c r="C54" s="189"/>
      <c r="D54" s="189"/>
      <c r="E54" s="189"/>
      <c r="F54" s="189"/>
      <c r="G54" s="189"/>
      <c r="H54" s="189"/>
      <c r="I54" s="189"/>
    </row>
    <row r="55" spans="1:9" x14ac:dyDescent="0.25">
      <c r="A55" s="189"/>
      <c r="B55" s="192"/>
      <c r="C55" s="189"/>
      <c r="D55" s="189"/>
      <c r="E55" s="189"/>
      <c r="F55" s="189"/>
      <c r="G55" s="189"/>
      <c r="H55" s="189"/>
      <c r="I55" s="189"/>
    </row>
    <row r="56" spans="1:9" x14ac:dyDescent="0.25">
      <c r="A56" s="189"/>
      <c r="B56" s="192"/>
      <c r="C56" s="189"/>
      <c r="D56" s="189"/>
      <c r="E56" s="189"/>
      <c r="F56" s="189"/>
      <c r="G56" s="189"/>
      <c r="H56" s="189"/>
      <c r="I56" s="189"/>
    </row>
    <row r="57" spans="1:9" x14ac:dyDescent="0.25">
      <c r="A57" s="189"/>
      <c r="B57" s="192"/>
      <c r="C57" s="189"/>
      <c r="D57" s="189"/>
      <c r="E57" s="189"/>
      <c r="F57" s="189"/>
      <c r="G57" s="189"/>
      <c r="H57" s="189"/>
      <c r="I57" s="189"/>
    </row>
    <row r="58" spans="1:9" x14ac:dyDescent="0.25">
      <c r="A58" s="189"/>
      <c r="B58" s="189"/>
      <c r="C58" s="189"/>
      <c r="D58" s="189"/>
      <c r="E58" s="189"/>
      <c r="F58" s="189"/>
      <c r="G58" s="189"/>
      <c r="H58" s="189"/>
      <c r="I58" s="189"/>
    </row>
  </sheetData>
  <mergeCells count="1">
    <mergeCell ref="A1:C1"/>
  </mergeCells>
  <pageMargins left="0.51181102362204722" right="0.51181102362204722" top="0.78740157480314965" bottom="0.78740157480314965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C6D6-A0AA-4765-A2FF-8E0753B63DED}">
  <sheetPr>
    <tabColor rgb="FF00B0F0"/>
  </sheetPr>
  <dimension ref="A1:F141"/>
  <sheetViews>
    <sheetView view="pageBreakPreview" zoomScaleNormal="100" zoomScaleSheetLayoutView="100" workbookViewId="0">
      <selection activeCell="G15" sqref="G15"/>
    </sheetView>
  </sheetViews>
  <sheetFormatPr defaultColWidth="8.85546875" defaultRowHeight="15" x14ac:dyDescent="0.25"/>
  <cols>
    <col min="1" max="1" width="4.7109375" style="1" customWidth="1"/>
    <col min="2" max="2" width="37.5703125" style="1" customWidth="1"/>
    <col min="3" max="4" width="22.85546875" style="1" customWidth="1"/>
    <col min="5" max="5" width="30.28515625" style="1" customWidth="1"/>
    <col min="6" max="16384" width="8.85546875" style="1"/>
  </cols>
  <sheetData>
    <row r="1" spans="1:5" x14ac:dyDescent="0.25">
      <c r="A1" s="196" t="s">
        <v>0</v>
      </c>
      <c r="B1" s="197"/>
      <c r="C1" s="197"/>
      <c r="D1" s="197"/>
      <c r="E1" s="198"/>
    </row>
    <row r="2" spans="1:5" ht="15.75" thickBot="1" x14ac:dyDescent="0.3">
      <c r="A2" s="199"/>
      <c r="B2" s="200"/>
      <c r="C2" s="200"/>
      <c r="D2" s="200"/>
      <c r="E2" s="201"/>
    </row>
    <row r="3" spans="1:5" x14ac:dyDescent="0.25">
      <c r="A3" s="202"/>
      <c r="B3" s="203"/>
      <c r="C3" s="204"/>
      <c r="D3" s="2" t="s">
        <v>1</v>
      </c>
      <c r="E3" s="3" t="s">
        <v>2</v>
      </c>
    </row>
    <row r="4" spans="1:5" x14ac:dyDescent="0.25">
      <c r="A4" s="205" t="s">
        <v>3</v>
      </c>
      <c r="B4" s="206"/>
      <c r="C4" s="207"/>
      <c r="D4" s="208"/>
      <c r="E4" s="209"/>
    </row>
    <row r="5" spans="1:5" x14ac:dyDescent="0.25">
      <c r="A5" s="205" t="s">
        <v>4</v>
      </c>
      <c r="B5" s="206"/>
      <c r="C5" s="207"/>
      <c r="D5" s="210" t="s">
        <v>5</v>
      </c>
      <c r="E5" s="211"/>
    </row>
    <row r="6" spans="1:5" x14ac:dyDescent="0.25">
      <c r="A6" s="174"/>
      <c r="B6" s="234" t="s">
        <v>6</v>
      </c>
      <c r="C6" s="234"/>
      <c r="D6" s="234"/>
      <c r="E6" s="235"/>
    </row>
    <row r="7" spans="1:5" x14ac:dyDescent="0.25">
      <c r="A7" s="212" t="s">
        <v>7</v>
      </c>
      <c r="B7" s="213"/>
      <c r="C7" s="213"/>
      <c r="D7" s="213"/>
      <c r="E7" s="214"/>
    </row>
    <row r="8" spans="1:5" ht="30" x14ac:dyDescent="0.25">
      <c r="A8" s="4" t="s">
        <v>8</v>
      </c>
      <c r="B8" s="5" t="s">
        <v>9</v>
      </c>
      <c r="C8" s="236" t="s">
        <v>10</v>
      </c>
      <c r="D8" s="237"/>
      <c r="E8" s="238"/>
    </row>
    <row r="9" spans="1:5" x14ac:dyDescent="0.25">
      <c r="A9" s="4" t="s">
        <v>11</v>
      </c>
      <c r="B9" s="5" t="s">
        <v>12</v>
      </c>
      <c r="C9" s="239" t="s">
        <v>13</v>
      </c>
      <c r="D9" s="240"/>
      <c r="E9" s="241"/>
    </row>
    <row r="10" spans="1:5" ht="30" x14ac:dyDescent="0.25">
      <c r="A10" s="4" t="s">
        <v>14</v>
      </c>
      <c r="B10" s="5" t="s">
        <v>15</v>
      </c>
      <c r="C10" s="239" t="s">
        <v>205</v>
      </c>
      <c r="D10" s="240"/>
      <c r="E10" s="241"/>
    </row>
    <row r="11" spans="1:5" ht="30" x14ac:dyDescent="0.25">
      <c r="A11" s="4" t="s">
        <v>17</v>
      </c>
      <c r="B11" s="5" t="s">
        <v>18</v>
      </c>
      <c r="C11" s="239" t="s">
        <v>19</v>
      </c>
      <c r="D11" s="240"/>
      <c r="E11" s="241"/>
    </row>
    <row r="12" spans="1:5" x14ac:dyDescent="0.25">
      <c r="A12" s="212" t="s">
        <v>20</v>
      </c>
      <c r="B12" s="213"/>
      <c r="C12" s="213"/>
      <c r="D12" s="213"/>
      <c r="E12" s="214"/>
    </row>
    <row r="13" spans="1:5" x14ac:dyDescent="0.25">
      <c r="A13" s="215" t="s">
        <v>21</v>
      </c>
      <c r="B13" s="216"/>
      <c r="C13" s="6" t="s">
        <v>22</v>
      </c>
      <c r="D13" s="217" t="s">
        <v>23</v>
      </c>
      <c r="E13" s="218"/>
    </row>
    <row r="14" spans="1:5" x14ac:dyDescent="0.25">
      <c r="A14" s="396" t="s">
        <v>178</v>
      </c>
      <c r="B14" s="397"/>
      <c r="C14" s="225" t="s">
        <v>143</v>
      </c>
      <c r="D14" s="390">
        <v>1</v>
      </c>
      <c r="E14" s="391"/>
    </row>
    <row r="15" spans="1:5" x14ac:dyDescent="0.25">
      <c r="A15" s="398"/>
      <c r="B15" s="399"/>
      <c r="C15" s="226"/>
      <c r="D15" s="392"/>
      <c r="E15" s="393"/>
    </row>
    <row r="16" spans="1:5" x14ac:dyDescent="0.25">
      <c r="A16" s="400"/>
      <c r="B16" s="401"/>
      <c r="C16" s="227"/>
      <c r="D16" s="394"/>
      <c r="E16" s="395"/>
    </row>
    <row r="17" spans="1:5" ht="15.75" x14ac:dyDescent="0.25">
      <c r="A17" s="381" t="s">
        <v>193</v>
      </c>
      <c r="B17" s="382"/>
      <c r="C17" s="382"/>
      <c r="D17" s="382"/>
      <c r="E17" s="383"/>
    </row>
    <row r="18" spans="1:5" ht="15.75" x14ac:dyDescent="0.25">
      <c r="A18" s="381" t="s">
        <v>202</v>
      </c>
      <c r="B18" s="382"/>
      <c r="C18" s="382"/>
      <c r="D18" s="382"/>
      <c r="E18" s="383"/>
    </row>
    <row r="19" spans="1:5" x14ac:dyDescent="0.25">
      <c r="A19" s="253" t="s">
        <v>26</v>
      </c>
      <c r="B19" s="254"/>
      <c r="C19" s="254"/>
      <c r="D19" s="255"/>
      <c r="E19" s="7" t="s">
        <v>27</v>
      </c>
    </row>
    <row r="20" spans="1:5" x14ac:dyDescent="0.25">
      <c r="A20" s="4">
        <v>1</v>
      </c>
      <c r="B20" s="242" t="s">
        <v>28</v>
      </c>
      <c r="C20" s="242"/>
      <c r="D20" s="244" t="s">
        <v>190</v>
      </c>
      <c r="E20" s="244"/>
    </row>
    <row r="21" spans="1:5" x14ac:dyDescent="0.25">
      <c r="A21" s="4">
        <v>2</v>
      </c>
      <c r="B21" s="242" t="s">
        <v>29</v>
      </c>
      <c r="C21" s="242"/>
      <c r="D21" s="244" t="s">
        <v>191</v>
      </c>
      <c r="E21" s="244"/>
    </row>
    <row r="22" spans="1:5" x14ac:dyDescent="0.25">
      <c r="A22" s="4">
        <v>3</v>
      </c>
      <c r="B22" s="242" t="s">
        <v>147</v>
      </c>
      <c r="C22" s="242"/>
      <c r="D22" s="243">
        <v>1759.56</v>
      </c>
      <c r="E22" s="243"/>
    </row>
    <row r="23" spans="1:5" x14ac:dyDescent="0.25">
      <c r="A23" s="4">
        <v>4</v>
      </c>
      <c r="B23" s="242" t="s">
        <v>30</v>
      </c>
      <c r="C23" s="242"/>
      <c r="D23" s="244" t="s">
        <v>192</v>
      </c>
      <c r="E23" s="244"/>
    </row>
    <row r="24" spans="1:5" x14ac:dyDescent="0.25">
      <c r="A24" s="4">
        <v>5</v>
      </c>
      <c r="B24" s="245" t="s">
        <v>31</v>
      </c>
      <c r="C24" s="245"/>
      <c r="D24" s="246"/>
      <c r="E24" s="246"/>
    </row>
    <row r="25" spans="1:5" x14ac:dyDescent="0.25">
      <c r="A25" s="4"/>
      <c r="B25" s="404"/>
      <c r="C25" s="405"/>
      <c r="D25" s="187"/>
      <c r="E25" s="13"/>
    </row>
    <row r="26" spans="1:5" x14ac:dyDescent="0.25">
      <c r="A26" s="9">
        <v>1</v>
      </c>
      <c r="B26" s="267" t="s">
        <v>33</v>
      </c>
      <c r="C26" s="268"/>
      <c r="D26" s="10" t="s">
        <v>149</v>
      </c>
      <c r="E26" s="7" t="s">
        <v>27</v>
      </c>
    </row>
    <row r="27" spans="1:5" x14ac:dyDescent="0.25">
      <c r="A27" s="406" t="s">
        <v>8</v>
      </c>
      <c r="B27" s="274" t="s">
        <v>35</v>
      </c>
      <c r="C27" s="91" t="s">
        <v>146</v>
      </c>
      <c r="D27" s="92">
        <v>40</v>
      </c>
      <c r="E27" s="276">
        <f>TRUNC(D22*D27/D28,2)</f>
        <v>1599.6</v>
      </c>
    </row>
    <row r="28" spans="1:5" hidden="1" x14ac:dyDescent="0.25">
      <c r="A28" s="407"/>
      <c r="B28" s="275"/>
      <c r="C28" s="91"/>
      <c r="D28" s="93">
        <v>44</v>
      </c>
      <c r="E28" s="277"/>
    </row>
    <row r="29" spans="1:5" x14ac:dyDescent="0.25">
      <c r="A29" s="120"/>
      <c r="B29" s="121"/>
      <c r="C29" s="402"/>
      <c r="D29" s="403"/>
      <c r="E29" s="137"/>
    </row>
    <row r="30" spans="1:5" x14ac:dyDescent="0.25">
      <c r="A30" s="256" t="s">
        <v>36</v>
      </c>
      <c r="B30" s="257"/>
      <c r="C30" s="257"/>
      <c r="D30" s="258"/>
      <c r="E30" s="8">
        <f>SUM(E27:E29)</f>
        <v>1599.6</v>
      </c>
    </row>
    <row r="31" spans="1:5" x14ac:dyDescent="0.25">
      <c r="A31" s="259" t="s">
        <v>37</v>
      </c>
      <c r="B31" s="260"/>
      <c r="C31" s="260"/>
      <c r="D31" s="261"/>
      <c r="E31" s="14">
        <f>SUM(E30:E30)</f>
        <v>1599.6</v>
      </c>
    </row>
    <row r="32" spans="1:5" x14ac:dyDescent="0.25">
      <c r="A32" s="262" t="s">
        <v>38</v>
      </c>
      <c r="B32" s="263"/>
      <c r="C32" s="263"/>
      <c r="D32" s="264"/>
      <c r="E32" s="8"/>
    </row>
    <row r="33" spans="1:5" x14ac:dyDescent="0.25">
      <c r="A33" s="15"/>
      <c r="B33" s="265" t="s">
        <v>39</v>
      </c>
      <c r="C33" s="265"/>
      <c r="D33" s="265"/>
      <c r="E33" s="266"/>
    </row>
    <row r="34" spans="1:5" x14ac:dyDescent="0.25">
      <c r="A34" s="16" t="s">
        <v>40</v>
      </c>
      <c r="B34" s="296" t="s">
        <v>41</v>
      </c>
      <c r="C34" s="297"/>
      <c r="D34" s="17" t="s">
        <v>34</v>
      </c>
      <c r="E34" s="7" t="s">
        <v>27</v>
      </c>
    </row>
    <row r="35" spans="1:5" x14ac:dyDescent="0.25">
      <c r="A35" s="17" t="s">
        <v>8</v>
      </c>
      <c r="B35" s="176" t="s">
        <v>42</v>
      </c>
      <c r="C35" s="175"/>
      <c r="D35" s="18">
        <f>1/12</f>
        <v>8.3333333333333329E-2</v>
      </c>
      <c r="E35" s="8">
        <f>TRUNC($E$31*D35,2)</f>
        <v>133.30000000000001</v>
      </c>
    </row>
    <row r="36" spans="1:5" x14ac:dyDescent="0.25">
      <c r="A36" s="17" t="s">
        <v>11</v>
      </c>
      <c r="B36" s="176" t="s">
        <v>43</v>
      </c>
      <c r="C36" s="175"/>
      <c r="D36" s="18">
        <f>(((1+1/3)/12))</f>
        <v>0.1111111111111111</v>
      </c>
      <c r="E36" s="8">
        <f>TRUNC($E$31*D36,2)</f>
        <v>177.73</v>
      </c>
    </row>
    <row r="37" spans="1:5" x14ac:dyDescent="0.25">
      <c r="A37" s="269" t="s">
        <v>36</v>
      </c>
      <c r="B37" s="270"/>
      <c r="C37" s="271"/>
      <c r="D37" s="19">
        <f>SUM(D35:D36)</f>
        <v>0.19444444444444442</v>
      </c>
      <c r="E37" s="8">
        <f>SUM(E35:E36)</f>
        <v>311.02999999999997</v>
      </c>
    </row>
    <row r="38" spans="1:5" x14ac:dyDescent="0.25">
      <c r="A38" s="284" t="s">
        <v>44</v>
      </c>
      <c r="B38" s="284"/>
      <c r="C38" s="284"/>
      <c r="D38" s="284"/>
      <c r="E38" s="8">
        <f>SUM(E37:E37)</f>
        <v>311.02999999999997</v>
      </c>
    </row>
    <row r="39" spans="1:5" x14ac:dyDescent="0.25">
      <c r="A39" s="285" t="s">
        <v>45</v>
      </c>
      <c r="B39" s="285"/>
      <c r="C39" s="285"/>
      <c r="D39" s="20" t="s">
        <v>46</v>
      </c>
      <c r="E39" s="21">
        <f>E31</f>
        <v>1599.6</v>
      </c>
    </row>
    <row r="40" spans="1:5" x14ac:dyDescent="0.25">
      <c r="A40" s="285"/>
      <c r="B40" s="285"/>
      <c r="C40" s="285"/>
      <c r="D40" s="20" t="s">
        <v>47</v>
      </c>
      <c r="E40" s="22">
        <f>E38</f>
        <v>311.02999999999997</v>
      </c>
    </row>
    <row r="41" spans="1:5" x14ac:dyDescent="0.25">
      <c r="A41" s="285"/>
      <c r="B41" s="285"/>
      <c r="C41" s="285"/>
      <c r="D41" s="23" t="s">
        <v>36</v>
      </c>
      <c r="E41" s="22">
        <f>SUM(E39:E40)</f>
        <v>1910.6299999999999</v>
      </c>
    </row>
    <row r="42" spans="1:5" x14ac:dyDescent="0.25">
      <c r="A42" s="24"/>
      <c r="B42" s="286" t="s">
        <v>48</v>
      </c>
      <c r="C42" s="286"/>
      <c r="D42" s="287"/>
      <c r="E42" s="25"/>
    </row>
    <row r="43" spans="1:5" x14ac:dyDescent="0.25">
      <c r="A43" s="9" t="s">
        <v>49</v>
      </c>
      <c r="B43" s="267" t="s">
        <v>50</v>
      </c>
      <c r="C43" s="268"/>
      <c r="D43" s="17" t="s">
        <v>51</v>
      </c>
      <c r="E43" s="7" t="s">
        <v>27</v>
      </c>
    </row>
    <row r="44" spans="1:5" x14ac:dyDescent="0.25">
      <c r="A44" s="26" t="s">
        <v>8</v>
      </c>
      <c r="B44" s="282" t="s">
        <v>52</v>
      </c>
      <c r="C44" s="283"/>
      <c r="D44" s="27">
        <v>0.2</v>
      </c>
      <c r="E44" s="8">
        <f>TRUNC($E$41*D44,2)</f>
        <v>382.12</v>
      </c>
    </row>
    <row r="45" spans="1:5" x14ac:dyDescent="0.25">
      <c r="A45" s="26" t="s">
        <v>11</v>
      </c>
      <c r="B45" s="282" t="s">
        <v>53</v>
      </c>
      <c r="C45" s="283"/>
      <c r="D45" s="27">
        <v>2.5000000000000001E-2</v>
      </c>
      <c r="E45" s="8">
        <f>TRUNC($E$41*D45,2)</f>
        <v>47.76</v>
      </c>
    </row>
    <row r="46" spans="1:5" x14ac:dyDescent="0.25">
      <c r="A46" s="141" t="s">
        <v>14</v>
      </c>
      <c r="B46" s="379" t="s">
        <v>54</v>
      </c>
      <c r="C46" s="380"/>
      <c r="D46" s="155">
        <v>0.03</v>
      </c>
      <c r="E46" s="140">
        <f t="shared" ref="E46:E51" si="0">TRUNC($E$41*D46,2)</f>
        <v>57.31</v>
      </c>
    </row>
    <row r="47" spans="1:5" x14ac:dyDescent="0.25">
      <c r="A47" s="26" t="s">
        <v>17</v>
      </c>
      <c r="B47" s="282" t="s">
        <v>55</v>
      </c>
      <c r="C47" s="283"/>
      <c r="D47" s="27">
        <v>1.4999999999999999E-2</v>
      </c>
      <c r="E47" s="8">
        <f t="shared" si="0"/>
        <v>28.65</v>
      </c>
    </row>
    <row r="48" spans="1:5" x14ac:dyDescent="0.25">
      <c r="A48" s="26" t="s">
        <v>56</v>
      </c>
      <c r="B48" s="282" t="s">
        <v>57</v>
      </c>
      <c r="C48" s="283"/>
      <c r="D48" s="27">
        <v>0.01</v>
      </c>
      <c r="E48" s="8">
        <f t="shared" si="0"/>
        <v>19.100000000000001</v>
      </c>
    </row>
    <row r="49" spans="1:6" x14ac:dyDescent="0.25">
      <c r="A49" s="26" t="s">
        <v>58</v>
      </c>
      <c r="B49" s="282" t="s">
        <v>59</v>
      </c>
      <c r="C49" s="283"/>
      <c r="D49" s="27">
        <v>6.0000000000000001E-3</v>
      </c>
      <c r="E49" s="8">
        <f>TRUNC($E$41*D49,2)</f>
        <v>11.46</v>
      </c>
    </row>
    <row r="50" spans="1:6" x14ac:dyDescent="0.25">
      <c r="A50" s="26" t="s">
        <v>60</v>
      </c>
      <c r="B50" s="282" t="s">
        <v>61</v>
      </c>
      <c r="C50" s="283"/>
      <c r="D50" s="27">
        <v>2E-3</v>
      </c>
      <c r="E50" s="8">
        <f t="shared" si="0"/>
        <v>3.82</v>
      </c>
    </row>
    <row r="51" spans="1:6" x14ac:dyDescent="0.25">
      <c r="A51" s="26" t="s">
        <v>62</v>
      </c>
      <c r="B51" s="282" t="s">
        <v>63</v>
      </c>
      <c r="C51" s="283"/>
      <c r="D51" s="27">
        <v>0.08</v>
      </c>
      <c r="E51" s="8">
        <f t="shared" si="0"/>
        <v>152.85</v>
      </c>
    </row>
    <row r="52" spans="1:6" x14ac:dyDescent="0.25">
      <c r="A52" s="298" t="s">
        <v>36</v>
      </c>
      <c r="B52" s="299"/>
      <c r="C52" s="300"/>
      <c r="D52" s="31">
        <f>SUM(D44:D51)</f>
        <v>0.36800000000000005</v>
      </c>
      <c r="E52" s="14">
        <f>SUM(E44:E51)</f>
        <v>703.07000000000016</v>
      </c>
    </row>
    <row r="53" spans="1:6" x14ac:dyDescent="0.25">
      <c r="A53" s="15"/>
      <c r="B53" s="265" t="s">
        <v>64</v>
      </c>
      <c r="C53" s="265"/>
      <c r="D53" s="265"/>
      <c r="E53" s="266"/>
    </row>
    <row r="54" spans="1:6" x14ac:dyDescent="0.25">
      <c r="A54" s="9" t="s">
        <v>65</v>
      </c>
      <c r="B54" s="267" t="s">
        <v>66</v>
      </c>
      <c r="C54" s="268"/>
      <c r="D54" s="17" t="s">
        <v>34</v>
      </c>
      <c r="E54" s="7" t="s">
        <v>27</v>
      </c>
    </row>
    <row r="55" spans="1:6" x14ac:dyDescent="0.25">
      <c r="A55" s="373" t="s">
        <v>8</v>
      </c>
      <c r="B55" s="414" t="s">
        <v>67</v>
      </c>
      <c r="C55" s="145" t="s">
        <v>156</v>
      </c>
      <c r="D55" s="144">
        <v>21.08</v>
      </c>
      <c r="E55" s="417">
        <f>TRUNC(((D57*D56*D55))-(E27*6%),2)</f>
        <v>36.82</v>
      </c>
    </row>
    <row r="56" spans="1:6" x14ac:dyDescent="0.25">
      <c r="A56" s="374"/>
      <c r="B56" s="415"/>
      <c r="C56" s="145" t="s">
        <v>157</v>
      </c>
      <c r="D56" s="144">
        <v>3.15</v>
      </c>
      <c r="E56" s="418"/>
      <c r="F56" s="1" t="s">
        <v>176</v>
      </c>
    </row>
    <row r="57" spans="1:6" ht="16.5" customHeight="1" x14ac:dyDescent="0.25">
      <c r="A57" s="375"/>
      <c r="B57" s="416"/>
      <c r="C57" s="146" t="s">
        <v>158</v>
      </c>
      <c r="D57" s="144">
        <v>2</v>
      </c>
      <c r="E57" s="419"/>
    </row>
    <row r="58" spans="1:6" x14ac:dyDescent="0.25">
      <c r="A58" s="373" t="s">
        <v>11</v>
      </c>
      <c r="B58" s="408" t="s">
        <v>68</v>
      </c>
      <c r="C58" s="409"/>
      <c r="D58" s="89">
        <v>21.63</v>
      </c>
      <c r="E58" s="412">
        <f>(D55*D58*D59)</f>
        <v>364.76831999999996</v>
      </c>
    </row>
    <row r="59" spans="1:6" x14ac:dyDescent="0.25">
      <c r="A59" s="375"/>
      <c r="B59" s="410"/>
      <c r="C59" s="411"/>
      <c r="D59" s="90">
        <v>0.8</v>
      </c>
      <c r="E59" s="413"/>
    </row>
    <row r="60" spans="1:6" x14ac:dyDescent="0.25">
      <c r="A60" s="26" t="s">
        <v>14</v>
      </c>
      <c r="B60" s="296" t="s">
        <v>69</v>
      </c>
      <c r="C60" s="297"/>
      <c r="D60" s="32"/>
      <c r="E60" s="8">
        <v>0</v>
      </c>
    </row>
    <row r="61" spans="1:6" x14ac:dyDescent="0.25">
      <c r="A61" s="26" t="s">
        <v>17</v>
      </c>
      <c r="B61" s="296" t="s">
        <v>70</v>
      </c>
      <c r="C61" s="297"/>
      <c r="D61" s="33"/>
      <c r="E61" s="8">
        <v>2.44</v>
      </c>
    </row>
    <row r="62" spans="1:6" x14ac:dyDescent="0.25">
      <c r="A62" s="26" t="s">
        <v>56</v>
      </c>
      <c r="B62" s="296" t="s">
        <v>71</v>
      </c>
      <c r="C62" s="297"/>
      <c r="D62" s="32"/>
      <c r="E62" s="8">
        <v>0</v>
      </c>
    </row>
    <row r="63" spans="1:6" x14ac:dyDescent="0.25">
      <c r="A63" s="26" t="s">
        <v>58</v>
      </c>
      <c r="B63" s="296" t="s">
        <v>71</v>
      </c>
      <c r="C63" s="297"/>
      <c r="D63" s="34"/>
      <c r="E63" s="8">
        <v>0</v>
      </c>
    </row>
    <row r="64" spans="1:6" x14ac:dyDescent="0.25">
      <c r="A64" s="320" t="s">
        <v>72</v>
      </c>
      <c r="B64" s="321"/>
      <c r="C64" s="321"/>
      <c r="D64" s="322"/>
      <c r="E64" s="14">
        <f>SUM(E55:E63)</f>
        <v>404.02831999999995</v>
      </c>
    </row>
    <row r="65" spans="1:5" x14ac:dyDescent="0.25">
      <c r="A65" s="323" t="s">
        <v>73</v>
      </c>
      <c r="B65" s="323"/>
      <c r="C65" s="323"/>
      <c r="D65" s="323"/>
      <c r="E65" s="323"/>
    </row>
    <row r="66" spans="1:5" x14ac:dyDescent="0.25">
      <c r="A66" s="35">
        <v>2</v>
      </c>
      <c r="B66" s="267" t="s">
        <v>74</v>
      </c>
      <c r="C66" s="324"/>
      <c r="D66" s="268"/>
      <c r="E66" s="36" t="s">
        <v>27</v>
      </c>
    </row>
    <row r="67" spans="1:5" x14ac:dyDescent="0.25">
      <c r="A67" s="35" t="s">
        <v>40</v>
      </c>
      <c r="B67" s="183" t="s">
        <v>41</v>
      </c>
      <c r="C67" s="184"/>
      <c r="D67" s="37"/>
      <c r="E67" s="8">
        <f>E38</f>
        <v>311.02999999999997</v>
      </c>
    </row>
    <row r="68" spans="1:5" x14ac:dyDescent="0.25">
      <c r="A68" s="35" t="s">
        <v>49</v>
      </c>
      <c r="B68" s="183" t="s">
        <v>50</v>
      </c>
      <c r="C68" s="184"/>
      <c r="D68" s="37"/>
      <c r="E68" s="8">
        <f>E52</f>
        <v>703.07000000000016</v>
      </c>
    </row>
    <row r="69" spans="1:5" x14ac:dyDescent="0.25">
      <c r="A69" s="35" t="s">
        <v>65</v>
      </c>
      <c r="B69" s="183" t="s">
        <v>66</v>
      </c>
      <c r="C69" s="184"/>
      <c r="D69" s="37"/>
      <c r="E69" s="8">
        <f>E64</f>
        <v>404.02831999999995</v>
      </c>
    </row>
    <row r="70" spans="1:5" x14ac:dyDescent="0.25">
      <c r="A70" s="38"/>
      <c r="B70" s="179"/>
      <c r="C70" s="179"/>
      <c r="D70" s="180" t="s">
        <v>36</v>
      </c>
      <c r="E70" s="14">
        <f>SUM(E67:E69)</f>
        <v>1418.12832</v>
      </c>
    </row>
    <row r="71" spans="1:5" x14ac:dyDescent="0.25">
      <c r="A71" s="325" t="s">
        <v>75</v>
      </c>
      <c r="B71" s="325"/>
      <c r="C71" s="325"/>
      <c r="D71" s="325"/>
      <c r="E71" s="325"/>
    </row>
    <row r="72" spans="1:5" x14ac:dyDescent="0.25">
      <c r="A72" s="9">
        <v>3</v>
      </c>
      <c r="B72" s="253" t="s">
        <v>76</v>
      </c>
      <c r="C72" s="326"/>
      <c r="D72" s="327"/>
      <c r="E72" s="39" t="s">
        <v>27</v>
      </c>
    </row>
    <row r="73" spans="1:5" x14ac:dyDescent="0.25">
      <c r="A73" s="40" t="s">
        <v>8</v>
      </c>
      <c r="B73" s="313" t="s">
        <v>77</v>
      </c>
      <c r="C73" s="314"/>
      <c r="D73" s="41">
        <f>((1/12)*0.05)</f>
        <v>4.1666666666666666E-3</v>
      </c>
      <c r="E73" s="8">
        <f>TRUNC(+$E$31*D73,2)</f>
        <v>6.66</v>
      </c>
    </row>
    <row r="74" spans="1:5" x14ac:dyDescent="0.25">
      <c r="A74" s="40" t="s">
        <v>11</v>
      </c>
      <c r="B74" s="313" t="s">
        <v>78</v>
      </c>
      <c r="C74" s="314"/>
      <c r="D74" s="41">
        <f>D51*D73</f>
        <v>3.3333333333333332E-4</v>
      </c>
      <c r="E74" s="8">
        <f>TRUNC(+E73*D74,2)</f>
        <v>0</v>
      </c>
    </row>
    <row r="75" spans="1:5" x14ac:dyDescent="0.25">
      <c r="A75" s="40" t="s">
        <v>14</v>
      </c>
      <c r="B75" s="313" t="s">
        <v>79</v>
      </c>
      <c r="C75" s="314"/>
      <c r="D75" s="41">
        <f>(D73*D51*50%)</f>
        <v>1.6666666666666666E-4</v>
      </c>
      <c r="E75" s="8">
        <f>ROUND(+$E$31*D75,2)</f>
        <v>0.27</v>
      </c>
    </row>
    <row r="76" spans="1:5" x14ac:dyDescent="0.25">
      <c r="A76" s="42" t="s">
        <v>17</v>
      </c>
      <c r="B76" s="372" t="s">
        <v>80</v>
      </c>
      <c r="C76" s="372"/>
      <c r="D76" s="43">
        <f>((7/30)/12)*1</f>
        <v>1.9444444444444445E-2</v>
      </c>
      <c r="E76" s="8">
        <f>TRUNC(+D76*$E$31,2)</f>
        <v>31.1</v>
      </c>
    </row>
    <row r="77" spans="1:5" x14ac:dyDescent="0.25">
      <c r="A77" s="40" t="s">
        <v>56</v>
      </c>
      <c r="B77" s="317" t="s">
        <v>81</v>
      </c>
      <c r="C77" s="317"/>
      <c r="D77" s="41">
        <f>+D52</f>
        <v>0.36800000000000005</v>
      </c>
      <c r="E77" s="8">
        <f>TRUNC(+E76*D77,2)</f>
        <v>11.44</v>
      </c>
    </row>
    <row r="78" spans="1:5" x14ac:dyDescent="0.25">
      <c r="A78" s="44" t="s">
        <v>58</v>
      </c>
      <c r="B78" s="318" t="s">
        <v>82</v>
      </c>
      <c r="C78" s="319"/>
      <c r="D78" s="45">
        <f>(0.08*0.5)*1</f>
        <v>0.04</v>
      </c>
      <c r="E78" s="8">
        <f>TRUNC(+E31*D78,E350)</f>
        <v>63</v>
      </c>
    </row>
    <row r="79" spans="1:5" x14ac:dyDescent="0.25">
      <c r="A79" s="330" t="s">
        <v>36</v>
      </c>
      <c r="B79" s="331"/>
      <c r="C79" s="331"/>
      <c r="D79" s="332"/>
      <c r="E79" s="46">
        <f>SUM(E73:E78)</f>
        <v>112.47</v>
      </c>
    </row>
    <row r="80" spans="1:5" x14ac:dyDescent="0.25">
      <c r="A80" s="333" t="s">
        <v>83</v>
      </c>
      <c r="B80" s="333"/>
      <c r="C80" s="333"/>
      <c r="D80" s="182" t="s">
        <v>154</v>
      </c>
      <c r="E80" s="47">
        <f>E31</f>
        <v>1599.6</v>
      </c>
    </row>
    <row r="81" spans="1:5" x14ac:dyDescent="0.25">
      <c r="A81" s="333"/>
      <c r="B81" s="333"/>
      <c r="C81" s="333"/>
      <c r="D81" s="182" t="s">
        <v>84</v>
      </c>
      <c r="E81" s="47">
        <f>E70</f>
        <v>1418.12832</v>
      </c>
    </row>
    <row r="82" spans="1:5" x14ac:dyDescent="0.25">
      <c r="A82" s="333"/>
      <c r="B82" s="333"/>
      <c r="C82" s="333"/>
      <c r="D82" s="182" t="s">
        <v>155</v>
      </c>
      <c r="E82" s="47">
        <f>E79</f>
        <v>112.47</v>
      </c>
    </row>
    <row r="83" spans="1:5" x14ac:dyDescent="0.25">
      <c r="A83" s="333"/>
      <c r="B83" s="333"/>
      <c r="C83" s="333"/>
      <c r="D83" s="48" t="s">
        <v>72</v>
      </c>
      <c r="E83" s="22">
        <f>SUM(E80:E82)</f>
        <v>3130.19832</v>
      </c>
    </row>
    <row r="84" spans="1:5" x14ac:dyDescent="0.25">
      <c r="A84" s="334" t="s">
        <v>86</v>
      </c>
      <c r="B84" s="335"/>
      <c r="C84" s="335"/>
      <c r="D84" s="336"/>
      <c r="E84" s="49" t="s">
        <v>34</v>
      </c>
    </row>
    <row r="85" spans="1:5" x14ac:dyDescent="0.25">
      <c r="A85" s="337" t="s">
        <v>87</v>
      </c>
      <c r="B85" s="265"/>
      <c r="C85" s="265"/>
      <c r="D85" s="265"/>
      <c r="E85" s="266"/>
    </row>
    <row r="86" spans="1:5" x14ac:dyDescent="0.25">
      <c r="A86" s="50" t="s">
        <v>88</v>
      </c>
      <c r="B86" s="15" t="s">
        <v>89</v>
      </c>
      <c r="C86" s="51"/>
      <c r="D86" s="17" t="s">
        <v>90</v>
      </c>
      <c r="E86" s="7" t="s">
        <v>27</v>
      </c>
    </row>
    <row r="87" spans="1:5" ht="16.5" x14ac:dyDescent="0.25">
      <c r="A87" s="26" t="s">
        <v>8</v>
      </c>
      <c r="B87" s="52" t="s">
        <v>91</v>
      </c>
      <c r="C87" s="53"/>
      <c r="D87" s="41">
        <f>(( 1+1/3)/12)/12</f>
        <v>9.2592592592592587E-3</v>
      </c>
      <c r="E87" s="8">
        <f>TRUNC(+D87*$E$83,2)</f>
        <v>28.98</v>
      </c>
    </row>
    <row r="88" spans="1:5" ht="16.5" x14ac:dyDescent="0.25">
      <c r="A88" s="26" t="s">
        <v>11</v>
      </c>
      <c r="B88" s="181" t="s">
        <v>92</v>
      </c>
      <c r="C88" s="53"/>
      <c r="D88" s="41">
        <f>((2/30)/12)</f>
        <v>5.5555555555555558E-3</v>
      </c>
      <c r="E88" s="8">
        <f>TRUNC(+D88*$E$83,2)</f>
        <v>17.38</v>
      </c>
    </row>
    <row r="89" spans="1:5" ht="16.5" x14ac:dyDescent="0.25">
      <c r="A89" s="26" t="s">
        <v>14</v>
      </c>
      <c r="B89" s="52" t="s">
        <v>93</v>
      </c>
      <c r="C89" s="53"/>
      <c r="D89" s="41">
        <f>((5/30)/12)*0.02</f>
        <v>2.7777777777777778E-4</v>
      </c>
      <c r="E89" s="8">
        <f t="shared" ref="E89:E92" si="1">TRUNC(+D89*$E$83,2)</f>
        <v>0.86</v>
      </c>
    </row>
    <row r="90" spans="1:5" ht="16.5" x14ac:dyDescent="0.25">
      <c r="A90" s="26" t="s">
        <v>17</v>
      </c>
      <c r="B90" s="52" t="s">
        <v>94</v>
      </c>
      <c r="C90" s="53"/>
      <c r="D90" s="41">
        <f>((15/30)/12)*0.08</f>
        <v>3.3333333333333331E-3</v>
      </c>
      <c r="E90" s="8">
        <f>TRUNC(+D90*$E$83,2)</f>
        <v>10.43</v>
      </c>
    </row>
    <row r="91" spans="1:5" ht="16.5" x14ac:dyDescent="0.25">
      <c r="A91" s="26" t="s">
        <v>56</v>
      </c>
      <c r="B91" s="52" t="s">
        <v>95</v>
      </c>
      <c r="C91" s="53"/>
      <c r="D91" s="54">
        <f>((1+1/3)/12)*0.03*((4/12))</f>
        <v>1.1111111111111109E-3</v>
      </c>
      <c r="E91" s="8">
        <f t="shared" si="1"/>
        <v>3.47</v>
      </c>
    </row>
    <row r="92" spans="1:5" x14ac:dyDescent="0.25">
      <c r="A92" s="26" t="s">
        <v>58</v>
      </c>
      <c r="B92" s="55" t="s">
        <v>96</v>
      </c>
      <c r="C92" s="56"/>
      <c r="D92" s="27">
        <v>0</v>
      </c>
      <c r="E92" s="8">
        <f t="shared" si="1"/>
        <v>0</v>
      </c>
    </row>
    <row r="93" spans="1:5" x14ac:dyDescent="0.25">
      <c r="A93" s="298" t="s">
        <v>36</v>
      </c>
      <c r="B93" s="299"/>
      <c r="C93" s="300"/>
      <c r="D93" s="57"/>
      <c r="E93" s="14">
        <f>SUM(E87:E92)</f>
        <v>61.12</v>
      </c>
    </row>
    <row r="94" spans="1:5" x14ac:dyDescent="0.25">
      <c r="A94" s="296" t="s">
        <v>97</v>
      </c>
      <c r="B94" s="338"/>
      <c r="C94" s="338"/>
      <c r="D94" s="338"/>
      <c r="E94" s="297"/>
    </row>
    <row r="95" spans="1:5" x14ac:dyDescent="0.25">
      <c r="A95" s="177" t="s">
        <v>98</v>
      </c>
      <c r="B95" s="15" t="s">
        <v>99</v>
      </c>
      <c r="C95" s="51"/>
      <c r="D95" s="17" t="s">
        <v>90</v>
      </c>
      <c r="E95" s="7" t="s">
        <v>27</v>
      </c>
    </row>
    <row r="96" spans="1:5" x14ac:dyDescent="0.25">
      <c r="A96" s="26" t="s">
        <v>8</v>
      </c>
      <c r="B96" s="328" t="s">
        <v>174</v>
      </c>
      <c r="C96" s="329"/>
      <c r="D96" s="27"/>
      <c r="E96" s="58">
        <v>0</v>
      </c>
    </row>
    <row r="97" spans="1:5" x14ac:dyDescent="0.25">
      <c r="A97" s="298" t="s">
        <v>36</v>
      </c>
      <c r="B97" s="299"/>
      <c r="C97" s="300"/>
      <c r="D97" s="57"/>
      <c r="E97" s="14">
        <f>SUM(E96)</f>
        <v>0</v>
      </c>
    </row>
    <row r="98" spans="1:5" x14ac:dyDescent="0.25">
      <c r="A98" s="323" t="s">
        <v>101</v>
      </c>
      <c r="B98" s="323"/>
      <c r="C98" s="323"/>
      <c r="D98" s="323"/>
      <c r="E98" s="323"/>
    </row>
    <row r="99" spans="1:5" x14ac:dyDescent="0.25">
      <c r="A99" s="35">
        <v>4</v>
      </c>
      <c r="B99" s="267" t="s">
        <v>102</v>
      </c>
      <c r="C99" s="324"/>
      <c r="D99" s="268"/>
      <c r="E99" s="36" t="s">
        <v>27</v>
      </c>
    </row>
    <row r="100" spans="1:5" x14ac:dyDescent="0.25">
      <c r="A100" s="35" t="s">
        <v>88</v>
      </c>
      <c r="B100" s="183" t="s">
        <v>89</v>
      </c>
      <c r="C100" s="184"/>
      <c r="D100" s="37"/>
      <c r="E100" s="8">
        <f>+E93</f>
        <v>61.12</v>
      </c>
    </row>
    <row r="101" spans="1:5" x14ac:dyDescent="0.25">
      <c r="A101" s="35" t="s">
        <v>98</v>
      </c>
      <c r="B101" s="183" t="s">
        <v>99</v>
      </c>
      <c r="C101" s="184"/>
      <c r="D101" s="37"/>
      <c r="E101" s="8">
        <f>+E97</f>
        <v>0</v>
      </c>
    </row>
    <row r="102" spans="1:5" x14ac:dyDescent="0.25">
      <c r="A102" s="59"/>
      <c r="B102" s="184"/>
      <c r="C102" s="184"/>
      <c r="D102" s="185" t="s">
        <v>36</v>
      </c>
      <c r="E102" s="8">
        <f>SUM(E100:E101)</f>
        <v>61.12</v>
      </c>
    </row>
    <row r="103" spans="1:5" x14ac:dyDescent="0.25">
      <c r="A103" s="259" t="s">
        <v>103</v>
      </c>
      <c r="B103" s="260"/>
      <c r="C103" s="260"/>
      <c r="D103" s="261"/>
      <c r="E103" s="14">
        <f>SUM(E102:E102)</f>
        <v>61.12</v>
      </c>
    </row>
    <row r="104" spans="1:5" x14ac:dyDescent="0.25">
      <c r="A104" s="262" t="s">
        <v>104</v>
      </c>
      <c r="B104" s="263"/>
      <c r="C104" s="263"/>
      <c r="D104" s="264"/>
      <c r="E104" s="8"/>
    </row>
    <row r="105" spans="1:5" x14ac:dyDescent="0.25">
      <c r="A105" s="50">
        <v>5</v>
      </c>
      <c r="B105" s="267" t="s">
        <v>105</v>
      </c>
      <c r="C105" s="268"/>
      <c r="D105" s="17" t="s">
        <v>90</v>
      </c>
      <c r="E105" s="7" t="s">
        <v>27</v>
      </c>
    </row>
    <row r="106" spans="1:5" x14ac:dyDescent="0.25">
      <c r="A106" s="141" t="s">
        <v>8</v>
      </c>
      <c r="B106" s="139" t="s">
        <v>106</v>
      </c>
      <c r="C106" s="368"/>
      <c r="D106" s="369"/>
      <c r="E106" s="140">
        <v>13.92</v>
      </c>
    </row>
    <row r="107" spans="1:5" x14ac:dyDescent="0.25">
      <c r="A107" s="141" t="s">
        <v>11</v>
      </c>
      <c r="B107" s="142" t="s">
        <v>107</v>
      </c>
      <c r="C107" s="370"/>
      <c r="D107" s="371"/>
      <c r="E107" s="137">
        <v>0</v>
      </c>
    </row>
    <row r="108" spans="1:5" x14ac:dyDescent="0.25">
      <c r="A108" s="141" t="s">
        <v>14</v>
      </c>
      <c r="B108" s="143" t="s">
        <v>109</v>
      </c>
      <c r="C108" s="368"/>
      <c r="D108" s="369"/>
      <c r="E108" s="137">
        <v>0</v>
      </c>
    </row>
    <row r="109" spans="1:5" x14ac:dyDescent="0.25">
      <c r="A109" s="26" t="s">
        <v>17</v>
      </c>
      <c r="B109" s="52" t="s">
        <v>71</v>
      </c>
      <c r="C109" s="349"/>
      <c r="D109" s="350"/>
      <c r="E109" s="8">
        <v>0</v>
      </c>
    </row>
    <row r="110" spans="1:5" x14ac:dyDescent="0.25">
      <c r="A110" s="351" t="s">
        <v>111</v>
      </c>
      <c r="B110" s="352"/>
      <c r="C110" s="352"/>
      <c r="D110" s="353"/>
      <c r="E110" s="46">
        <f>SUM(E106:E109)</f>
        <v>13.92</v>
      </c>
    </row>
    <row r="111" spans="1:5" x14ac:dyDescent="0.25">
      <c r="A111" s="333" t="s">
        <v>112</v>
      </c>
      <c r="B111" s="333"/>
      <c r="C111" s="333"/>
      <c r="D111" s="182" t="s">
        <v>46</v>
      </c>
      <c r="E111" s="47">
        <f>E31</f>
        <v>1599.6</v>
      </c>
    </row>
    <row r="112" spans="1:5" x14ac:dyDescent="0.25">
      <c r="A112" s="333"/>
      <c r="B112" s="333"/>
      <c r="C112" s="333"/>
      <c r="D112" s="182" t="s">
        <v>84</v>
      </c>
      <c r="E112" s="47">
        <f>E70</f>
        <v>1418.12832</v>
      </c>
    </row>
    <row r="113" spans="1:5" x14ac:dyDescent="0.25">
      <c r="A113" s="333"/>
      <c r="B113" s="333"/>
      <c r="C113" s="333"/>
      <c r="D113" s="182" t="s">
        <v>85</v>
      </c>
      <c r="E113" s="47">
        <f>E79</f>
        <v>112.47</v>
      </c>
    </row>
    <row r="114" spans="1:5" x14ac:dyDescent="0.25">
      <c r="A114" s="333"/>
      <c r="B114" s="333"/>
      <c r="C114" s="333"/>
      <c r="D114" s="182" t="s">
        <v>113</v>
      </c>
      <c r="E114" s="47">
        <f>E103</f>
        <v>61.12</v>
      </c>
    </row>
    <row r="115" spans="1:5" x14ac:dyDescent="0.25">
      <c r="A115" s="333"/>
      <c r="B115" s="333"/>
      <c r="C115" s="333"/>
      <c r="D115" s="182" t="s">
        <v>114</v>
      </c>
      <c r="E115" s="47">
        <f>E110</f>
        <v>13.92</v>
      </c>
    </row>
    <row r="116" spans="1:5" x14ac:dyDescent="0.25">
      <c r="A116" s="333"/>
      <c r="B116" s="333"/>
      <c r="C116" s="333"/>
      <c r="D116" s="48" t="s">
        <v>72</v>
      </c>
      <c r="E116" s="22">
        <f>SUM(E111:E115)</f>
        <v>3205.2383199999999</v>
      </c>
    </row>
    <row r="117" spans="1:5" x14ac:dyDescent="0.25">
      <c r="A117" s="334" t="s">
        <v>115</v>
      </c>
      <c r="B117" s="335"/>
      <c r="C117" s="335" t="s">
        <v>116</v>
      </c>
      <c r="D117" s="336" t="s">
        <v>117</v>
      </c>
      <c r="E117" s="64"/>
    </row>
    <row r="118" spans="1:5" x14ac:dyDescent="0.25">
      <c r="A118" s="9">
        <v>6</v>
      </c>
      <c r="B118" s="267" t="s">
        <v>118</v>
      </c>
      <c r="C118" s="268"/>
      <c r="D118" s="17" t="s">
        <v>34</v>
      </c>
      <c r="E118" s="7" t="s">
        <v>27</v>
      </c>
    </row>
    <row r="119" spans="1:5" x14ac:dyDescent="0.25">
      <c r="A119" s="138" t="s">
        <v>8</v>
      </c>
      <c r="B119" s="139" t="s">
        <v>119</v>
      </c>
      <c r="C119" s="364">
        <v>0.03</v>
      </c>
      <c r="D119" s="365"/>
      <c r="E119" s="140">
        <f>TRUNC(+E116*C119,2)</f>
        <v>96.15</v>
      </c>
    </row>
    <row r="120" spans="1:5" ht="15.75" thickBot="1" x14ac:dyDescent="0.3">
      <c r="A120" s="138" t="s">
        <v>11</v>
      </c>
      <c r="B120" s="139" t="s">
        <v>120</v>
      </c>
      <c r="C120" s="366">
        <v>6.7900000000000002E-2</v>
      </c>
      <c r="D120" s="367"/>
      <c r="E120" s="140">
        <f>TRUNC(C120*(+E116+E119),2)</f>
        <v>224.16</v>
      </c>
    </row>
    <row r="121" spans="1:5" ht="15.75" thickBot="1" x14ac:dyDescent="0.3">
      <c r="A121" s="66"/>
      <c r="B121" s="67" t="s">
        <v>121</v>
      </c>
      <c r="C121" s="343" t="s">
        <v>122</v>
      </c>
      <c r="D121" s="344"/>
      <c r="E121" s="68">
        <f>E116+E119+E120</f>
        <v>3525.5483199999999</v>
      </c>
    </row>
    <row r="122" spans="1:5" ht="15.75" thickBot="1" x14ac:dyDescent="0.3">
      <c r="A122" s="69" t="s">
        <v>14</v>
      </c>
      <c r="B122" s="178" t="s">
        <v>123</v>
      </c>
      <c r="C122" s="70">
        <f>(D129*100)</f>
        <v>11.25</v>
      </c>
      <c r="D122" s="71">
        <f>+(100-C122)/100</f>
        <v>0.88749999999999996</v>
      </c>
      <c r="E122" s="72">
        <f>TRUNC(E121/D122,2)</f>
        <v>3972.44</v>
      </c>
    </row>
    <row r="123" spans="1:5" x14ac:dyDescent="0.25">
      <c r="A123" s="73"/>
      <c r="B123" s="186" t="s">
        <v>124</v>
      </c>
      <c r="C123" s="74"/>
      <c r="D123" s="75"/>
      <c r="E123" s="8"/>
    </row>
    <row r="124" spans="1:5" x14ac:dyDescent="0.25">
      <c r="A124" s="73"/>
      <c r="B124" s="76" t="s">
        <v>125</v>
      </c>
      <c r="C124" s="56"/>
      <c r="D124" s="41">
        <v>1.6500000000000001E-2</v>
      </c>
      <c r="E124" s="8">
        <f>TRUNC(+E122*D124,2)</f>
        <v>65.540000000000006</v>
      </c>
    </row>
    <row r="125" spans="1:5" x14ac:dyDescent="0.25">
      <c r="A125" s="73"/>
      <c r="B125" s="76" t="s">
        <v>126</v>
      </c>
      <c r="C125" s="56"/>
      <c r="D125" s="41">
        <v>7.5999999999999998E-2</v>
      </c>
      <c r="E125" s="8">
        <f>TRUNC(+E122*D125,2)</f>
        <v>301.89999999999998</v>
      </c>
    </row>
    <row r="126" spans="1:5" x14ac:dyDescent="0.25">
      <c r="A126" s="73"/>
      <c r="B126" s="15" t="s">
        <v>127</v>
      </c>
      <c r="C126" s="77"/>
      <c r="D126" s="78"/>
      <c r="E126" s="8"/>
    </row>
    <row r="127" spans="1:5" x14ac:dyDescent="0.25">
      <c r="A127" s="73"/>
      <c r="B127" s="15" t="s">
        <v>128</v>
      </c>
      <c r="C127" s="77"/>
      <c r="D127" s="77"/>
      <c r="E127" s="8"/>
    </row>
    <row r="128" spans="1:5" x14ac:dyDescent="0.25">
      <c r="A128" s="73"/>
      <c r="B128" s="79" t="s">
        <v>129</v>
      </c>
      <c r="C128" s="56"/>
      <c r="D128" s="43">
        <v>0.02</v>
      </c>
      <c r="E128" s="80">
        <f>TRUNC(+E122*D128,2)</f>
        <v>79.44</v>
      </c>
    </row>
    <row r="129" spans="1:5" x14ac:dyDescent="0.25">
      <c r="A129" s="81"/>
      <c r="B129" s="78" t="s">
        <v>130</v>
      </c>
      <c r="C129" s="78"/>
      <c r="D129" s="82">
        <f>SUM(D124:D128)</f>
        <v>0.1125</v>
      </c>
      <c r="E129" s="8">
        <f>SUM(E124:E128)</f>
        <v>446.88</v>
      </c>
    </row>
    <row r="130" spans="1:5" x14ac:dyDescent="0.25">
      <c r="A130" s="361" t="s">
        <v>131</v>
      </c>
      <c r="B130" s="362"/>
      <c r="C130" s="362"/>
      <c r="D130" s="363"/>
      <c r="E130" s="83">
        <f>E119+E120+E129</f>
        <v>767.19</v>
      </c>
    </row>
    <row r="131" spans="1:5" x14ac:dyDescent="0.25">
      <c r="A131" s="298" t="s">
        <v>132</v>
      </c>
      <c r="B131" s="299"/>
      <c r="C131" s="299"/>
      <c r="D131" s="300"/>
      <c r="E131" s="14">
        <f>SUM(E130:E130)</f>
        <v>767.19</v>
      </c>
    </row>
    <row r="132" spans="1:5" x14ac:dyDescent="0.25">
      <c r="A132" s="253" t="s">
        <v>133</v>
      </c>
      <c r="B132" s="254"/>
      <c r="C132" s="254"/>
      <c r="D132" s="254"/>
      <c r="E132" s="255"/>
    </row>
    <row r="133" spans="1:5" x14ac:dyDescent="0.25">
      <c r="A133" s="253" t="s">
        <v>134</v>
      </c>
      <c r="B133" s="254"/>
      <c r="C133" s="254"/>
      <c r="D133" s="255"/>
      <c r="E133" s="7" t="s">
        <v>27</v>
      </c>
    </row>
    <row r="134" spans="1:5" x14ac:dyDescent="0.25">
      <c r="A134" s="35" t="s">
        <v>8</v>
      </c>
      <c r="B134" s="296" t="s">
        <v>135</v>
      </c>
      <c r="C134" s="338"/>
      <c r="D134" s="297"/>
      <c r="E134" s="8">
        <f>E31</f>
        <v>1599.6</v>
      </c>
    </row>
    <row r="135" spans="1:5" x14ac:dyDescent="0.25">
      <c r="A135" s="35" t="s">
        <v>11</v>
      </c>
      <c r="B135" s="296" t="s">
        <v>136</v>
      </c>
      <c r="C135" s="338"/>
      <c r="D135" s="297"/>
      <c r="E135" s="8">
        <f>+E70</f>
        <v>1418.12832</v>
      </c>
    </row>
    <row r="136" spans="1:5" x14ac:dyDescent="0.25">
      <c r="A136" s="35" t="s">
        <v>14</v>
      </c>
      <c r="B136" s="296" t="s">
        <v>159</v>
      </c>
      <c r="C136" s="338"/>
      <c r="D136" s="297"/>
      <c r="E136" s="8">
        <f>+E79</f>
        <v>112.47</v>
      </c>
    </row>
    <row r="137" spans="1:5" x14ac:dyDescent="0.25">
      <c r="A137" s="35" t="s">
        <v>17</v>
      </c>
      <c r="B137" s="296" t="s">
        <v>138</v>
      </c>
      <c r="C137" s="338"/>
      <c r="D137" s="297"/>
      <c r="E137" s="8">
        <f>+E103</f>
        <v>61.12</v>
      </c>
    </row>
    <row r="138" spans="1:5" x14ac:dyDescent="0.25">
      <c r="A138" s="35" t="s">
        <v>56</v>
      </c>
      <c r="B138" s="67" t="s">
        <v>139</v>
      </c>
      <c r="C138" s="84"/>
      <c r="D138" s="85"/>
      <c r="E138" s="8">
        <f>+E110</f>
        <v>13.92</v>
      </c>
    </row>
    <row r="139" spans="1:5" x14ac:dyDescent="0.25">
      <c r="A139" s="354" t="s">
        <v>140</v>
      </c>
      <c r="B139" s="355"/>
      <c r="C139" s="356"/>
      <c r="D139" s="41"/>
      <c r="E139" s="8">
        <f>SUM(E134:E138)</f>
        <v>3205.2383199999999</v>
      </c>
    </row>
    <row r="140" spans="1:5" ht="15.75" thickBot="1" x14ac:dyDescent="0.3">
      <c r="A140" s="86" t="s">
        <v>58</v>
      </c>
      <c r="B140" s="290" t="s">
        <v>141</v>
      </c>
      <c r="C140" s="357"/>
      <c r="D140" s="291"/>
      <c r="E140" s="80">
        <f>E131</f>
        <v>767.19</v>
      </c>
    </row>
    <row r="141" spans="1:5" ht="15.75" thickBot="1" x14ac:dyDescent="0.3">
      <c r="A141" s="358" t="s">
        <v>142</v>
      </c>
      <c r="B141" s="359"/>
      <c r="C141" s="359"/>
      <c r="D141" s="360"/>
      <c r="E141" s="87">
        <f>TRUNC(E139+E140,2)</f>
        <v>3972.42</v>
      </c>
    </row>
  </sheetData>
  <mergeCells count="114">
    <mergeCell ref="A1:E2"/>
    <mergeCell ref="A3:C3"/>
    <mergeCell ref="A4:C4"/>
    <mergeCell ref="D4:E4"/>
    <mergeCell ref="A5:C5"/>
    <mergeCell ref="D5:E5"/>
    <mergeCell ref="A12:E12"/>
    <mergeCell ref="A13:B13"/>
    <mergeCell ref="D13:E13"/>
    <mergeCell ref="A14:B16"/>
    <mergeCell ref="C14:C16"/>
    <mergeCell ref="D14:E16"/>
    <mergeCell ref="B6:E6"/>
    <mergeCell ref="A7:E7"/>
    <mergeCell ref="C8:E8"/>
    <mergeCell ref="C9:E9"/>
    <mergeCell ref="C10:E10"/>
    <mergeCell ref="C11:E11"/>
    <mergeCell ref="B22:C22"/>
    <mergeCell ref="D22:E22"/>
    <mergeCell ref="B23:C23"/>
    <mergeCell ref="D23:E23"/>
    <mergeCell ref="B24:C24"/>
    <mergeCell ref="D24:E24"/>
    <mergeCell ref="A17:E17"/>
    <mergeCell ref="A18:E18"/>
    <mergeCell ref="A19:D19"/>
    <mergeCell ref="B20:C20"/>
    <mergeCell ref="D20:E20"/>
    <mergeCell ref="B21:C21"/>
    <mergeCell ref="D21:E21"/>
    <mergeCell ref="A30:D30"/>
    <mergeCell ref="A31:D31"/>
    <mergeCell ref="A32:D32"/>
    <mergeCell ref="B33:E33"/>
    <mergeCell ref="B34:C34"/>
    <mergeCell ref="A37:C37"/>
    <mergeCell ref="B25:C25"/>
    <mergeCell ref="B26:C26"/>
    <mergeCell ref="A27:A28"/>
    <mergeCell ref="B27:B28"/>
    <mergeCell ref="E27:E28"/>
    <mergeCell ref="C29:D29"/>
    <mergeCell ref="B46:C46"/>
    <mergeCell ref="B47:C47"/>
    <mergeCell ref="B48:C48"/>
    <mergeCell ref="B49:C49"/>
    <mergeCell ref="B50:C50"/>
    <mergeCell ref="B51:C51"/>
    <mergeCell ref="A38:D38"/>
    <mergeCell ref="A39:C41"/>
    <mergeCell ref="B42:D42"/>
    <mergeCell ref="B43:C43"/>
    <mergeCell ref="B44:C44"/>
    <mergeCell ref="B45:C45"/>
    <mergeCell ref="A58:A59"/>
    <mergeCell ref="B58:C59"/>
    <mergeCell ref="E58:E59"/>
    <mergeCell ref="B60:C60"/>
    <mergeCell ref="B61:C61"/>
    <mergeCell ref="B62:C62"/>
    <mergeCell ref="A52:C52"/>
    <mergeCell ref="B53:E53"/>
    <mergeCell ref="B54:C54"/>
    <mergeCell ref="A55:A57"/>
    <mergeCell ref="B55:B57"/>
    <mergeCell ref="E55:E57"/>
    <mergeCell ref="B73:C73"/>
    <mergeCell ref="B74:C74"/>
    <mergeCell ref="B75:C75"/>
    <mergeCell ref="B76:C76"/>
    <mergeCell ref="B77:C77"/>
    <mergeCell ref="B78:C78"/>
    <mergeCell ref="B63:C63"/>
    <mergeCell ref="A64:D64"/>
    <mergeCell ref="A65:E65"/>
    <mergeCell ref="B66:D66"/>
    <mergeCell ref="A71:E71"/>
    <mergeCell ref="B72:D72"/>
    <mergeCell ref="B96:C96"/>
    <mergeCell ref="A97:C97"/>
    <mergeCell ref="A98:E98"/>
    <mergeCell ref="B99:D99"/>
    <mergeCell ref="A103:D103"/>
    <mergeCell ref="A104:D104"/>
    <mergeCell ref="A79:D79"/>
    <mergeCell ref="A80:C83"/>
    <mergeCell ref="A84:D84"/>
    <mergeCell ref="A85:E85"/>
    <mergeCell ref="A93:C93"/>
    <mergeCell ref="A94:E94"/>
    <mergeCell ref="A111:C116"/>
    <mergeCell ref="A117:D117"/>
    <mergeCell ref="B118:C118"/>
    <mergeCell ref="C119:D119"/>
    <mergeCell ref="C120:D120"/>
    <mergeCell ref="C121:D121"/>
    <mergeCell ref="B105:C105"/>
    <mergeCell ref="C106:D106"/>
    <mergeCell ref="C107:D107"/>
    <mergeCell ref="C108:D108"/>
    <mergeCell ref="C109:D109"/>
    <mergeCell ref="A110:D110"/>
    <mergeCell ref="B136:D136"/>
    <mergeCell ref="B137:D137"/>
    <mergeCell ref="A139:C139"/>
    <mergeCell ref="B140:D140"/>
    <mergeCell ref="A141:D141"/>
    <mergeCell ref="A130:D130"/>
    <mergeCell ref="A131:D131"/>
    <mergeCell ref="A132:E132"/>
    <mergeCell ref="A133:D133"/>
    <mergeCell ref="B134:D134"/>
    <mergeCell ref="B135:D135"/>
  </mergeCells>
  <hyperlinks>
    <hyperlink ref="B49" r:id="rId1" display="08 - Sebrae 0,3% ou 0,6% - IN nº 03, MPS/SRP/2005, Anexo II e III ver código da Tabela" xr:uid="{45CC6A93-52CC-4E76-94A5-E6246AD9EBAD}"/>
  </hyperlinks>
  <pageMargins left="0.511811024" right="0.511811024" top="0.78740157499999996" bottom="0.78740157499999996" header="0.31496062000000002" footer="0.31496062000000002"/>
  <pageSetup paperSize="9" scale="73" orientation="portrait" r:id="rId2"/>
  <rowBreaks count="2" manualBreakCount="2">
    <brk id="64" max="4" man="1"/>
    <brk id="13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/>
  <dimension ref="A1:G10"/>
  <sheetViews>
    <sheetView view="pageBreakPreview" zoomScaleNormal="100" zoomScaleSheetLayoutView="100" workbookViewId="0">
      <selection activeCell="A20" sqref="A20"/>
    </sheetView>
  </sheetViews>
  <sheetFormatPr defaultColWidth="9.140625" defaultRowHeight="15" x14ac:dyDescent="0.25"/>
  <cols>
    <col min="1" max="1" width="58" style="149" bestFit="1" customWidth="1"/>
    <col min="2" max="2" width="12.85546875" style="149" customWidth="1"/>
    <col min="3" max="3" width="12.28515625" style="149" bestFit="1" customWidth="1"/>
    <col min="4" max="4" width="13.42578125" style="149" bestFit="1" customWidth="1"/>
    <col min="5" max="6" width="14.140625" style="149" bestFit="1" customWidth="1"/>
    <col min="7" max="16384" width="9.140625" style="149"/>
  </cols>
  <sheetData>
    <row r="1" spans="1:7" ht="15.75" x14ac:dyDescent="0.25">
      <c r="A1" s="195" t="s">
        <v>175</v>
      </c>
      <c r="B1" s="195"/>
      <c r="C1" s="195"/>
      <c r="D1" s="195"/>
      <c r="E1" s="195"/>
      <c r="F1" s="195"/>
      <c r="G1" s="195"/>
    </row>
    <row r="3" spans="1:7" ht="45" x14ac:dyDescent="0.25">
      <c r="A3" s="160" t="s">
        <v>21</v>
      </c>
      <c r="B3" s="160" t="s">
        <v>160</v>
      </c>
      <c r="C3" s="161" t="s">
        <v>169</v>
      </c>
      <c r="D3" s="161" t="s">
        <v>170</v>
      </c>
      <c r="E3" s="161" t="s">
        <v>171</v>
      </c>
      <c r="F3" s="161" t="s">
        <v>177</v>
      </c>
    </row>
    <row r="4" spans="1:7" x14ac:dyDescent="0.25">
      <c r="A4" s="162" t="str">
        <f>'Auxiliar Administrativo Nivel 2'!$D$20</f>
        <v>AUXILIAR ADMINISTRATIVO NIVEL 2 40h</v>
      </c>
      <c r="B4" s="169">
        <f>'Auxiliar Administrativo Nivel 2'!$D$27</f>
        <v>40</v>
      </c>
      <c r="C4" s="163">
        <f>'Auxiliar Administrativo Nivel 2'!$D$14</f>
        <v>3</v>
      </c>
      <c r="D4" s="166">
        <f>'Auxiliar Administrativo Nivel 2'!E141</f>
        <v>4637.41</v>
      </c>
      <c r="E4" s="166">
        <f t="shared" ref="E4:E7" si="0">TRUNC(C4*D4,2)</f>
        <v>13912.23</v>
      </c>
      <c r="F4" s="166">
        <f t="shared" ref="F4:F7" si="1">TRUNC(E4*12,2)</f>
        <v>166946.76</v>
      </c>
    </row>
    <row r="5" spans="1:7" x14ac:dyDescent="0.25">
      <c r="A5" s="162" t="str">
        <f>'Engenheiro Civil'!$D$20</f>
        <v>ENGENHEIRO CIVIL</v>
      </c>
      <c r="B5" s="169">
        <f>'Engenheiro Civil'!$D$27</f>
        <v>40</v>
      </c>
      <c r="C5" s="163">
        <f>'Engenheiro Civil'!$D$14</f>
        <v>1</v>
      </c>
      <c r="D5" s="166">
        <f>'Engenheiro Civil'!$E$141</f>
        <v>19753.97</v>
      </c>
      <c r="E5" s="166">
        <f t="shared" si="0"/>
        <v>19753.97</v>
      </c>
      <c r="F5" s="166">
        <f t="shared" si="1"/>
        <v>237047.64</v>
      </c>
    </row>
    <row r="6" spans="1:7" x14ac:dyDescent="0.25">
      <c r="A6" s="162" t="str">
        <f>'Engenheiro Eletricista'!$D$20</f>
        <v>ENGENHEIRO ELETRICISTA</v>
      </c>
      <c r="B6" s="169">
        <f>'Engenheiro Eletricista'!$D$27</f>
        <v>40</v>
      </c>
      <c r="C6" s="163">
        <f>'Engenheiro Eletricista'!$D$14</f>
        <v>1</v>
      </c>
      <c r="D6" s="166">
        <f>'Engenheiro Eletricista'!E141</f>
        <v>19753.97</v>
      </c>
      <c r="E6" s="166">
        <f t="shared" si="0"/>
        <v>19753.97</v>
      </c>
      <c r="F6" s="166">
        <f t="shared" si="1"/>
        <v>237047.64</v>
      </c>
    </row>
    <row r="7" spans="1:7" x14ac:dyDescent="0.25">
      <c r="A7" s="162" t="str">
        <f>'Arquiteto Urbanista'!$D$20</f>
        <v>ARQUITETO URBANISTA</v>
      </c>
      <c r="B7" s="169">
        <f>'Arquiteto Urbanista'!$D$27</f>
        <v>40</v>
      </c>
      <c r="C7" s="164">
        <f>'Arquiteto Urbanista'!$D$14</f>
        <v>1</v>
      </c>
      <c r="D7" s="165">
        <f>'Arquiteto Urbanista'!E141</f>
        <v>19753.97</v>
      </c>
      <c r="E7" s="166">
        <f t="shared" si="0"/>
        <v>19753.97</v>
      </c>
      <c r="F7" s="166">
        <f t="shared" si="1"/>
        <v>237047.64</v>
      </c>
    </row>
    <row r="8" spans="1:7" x14ac:dyDescent="0.25">
      <c r="A8" s="162" t="str">
        <f>'Designer Gráfico'!$D$20</f>
        <v>DESIGNER GRÁFICO</v>
      </c>
      <c r="B8" s="169">
        <v>40</v>
      </c>
      <c r="C8" s="163">
        <f>'Designer Gráfico'!$D$14</f>
        <v>1</v>
      </c>
      <c r="D8" s="166">
        <f>'Designer Gráfico'!E141</f>
        <v>3972.42</v>
      </c>
      <c r="E8" s="166">
        <f t="shared" ref="E8" si="2">TRUNC(C8*D8,2)</f>
        <v>3972.42</v>
      </c>
      <c r="F8" s="166">
        <f t="shared" ref="F8" si="3">TRUNC(E8*12,2)</f>
        <v>47669.04</v>
      </c>
    </row>
    <row r="9" spans="1:7" x14ac:dyDescent="0.25">
      <c r="A9" s="160" t="s">
        <v>161</v>
      </c>
      <c r="B9" s="160"/>
      <c r="C9" s="167">
        <f>SUM(C4:C8)</f>
        <v>7</v>
      </c>
      <c r="D9" s="167">
        <f>SUM(D4:D8)</f>
        <v>67871.740000000005</v>
      </c>
      <c r="E9" s="168">
        <f>SUM(E4:E8)</f>
        <v>77146.559999999998</v>
      </c>
      <c r="F9" s="168">
        <f t="shared" ref="F9" si="4">E9*12</f>
        <v>925758.72</v>
      </c>
      <c r="G9" s="173"/>
    </row>
    <row r="10" spans="1:7" x14ac:dyDescent="0.25">
      <c r="E10" s="150"/>
      <c r="F10" s="150"/>
    </row>
  </sheetData>
  <mergeCells count="1">
    <mergeCell ref="A1:G1"/>
  </mergeCells>
  <hyperlinks>
    <hyperlink ref="A5" location="'Técnico Em Audio e Video'!A1" display="'Técnico Em Audio e Video'!A1" xr:uid="{00000000-0004-0000-0200-000020000000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41">
    <tabColor rgb="FFFF0000"/>
  </sheetPr>
  <dimension ref="A1:E142"/>
  <sheetViews>
    <sheetView topLeftCell="A4" workbookViewId="0">
      <selection activeCell="I24" sqref="I24"/>
    </sheetView>
  </sheetViews>
  <sheetFormatPr defaultColWidth="8.85546875" defaultRowHeight="15" x14ac:dyDescent="0.25"/>
  <cols>
    <col min="1" max="1" width="4.7109375" style="1" customWidth="1"/>
    <col min="2" max="2" width="37.5703125" style="1" customWidth="1"/>
    <col min="3" max="4" width="22.85546875" style="1" customWidth="1"/>
    <col min="5" max="5" width="30.28515625" style="1" customWidth="1"/>
    <col min="6" max="16384" width="8.85546875" style="1"/>
  </cols>
  <sheetData>
    <row r="1" spans="1:5" x14ac:dyDescent="0.25">
      <c r="A1" s="196" t="s">
        <v>0</v>
      </c>
      <c r="B1" s="197"/>
      <c r="C1" s="197"/>
      <c r="D1" s="197"/>
      <c r="E1" s="198"/>
    </row>
    <row r="2" spans="1:5" ht="15.75" thickBot="1" x14ac:dyDescent="0.3">
      <c r="A2" s="199"/>
      <c r="B2" s="200"/>
      <c r="C2" s="200"/>
      <c r="D2" s="200"/>
      <c r="E2" s="201"/>
    </row>
    <row r="3" spans="1:5" x14ac:dyDescent="0.25">
      <c r="A3" s="202"/>
      <c r="B3" s="203"/>
      <c r="C3" s="204"/>
      <c r="D3" s="2" t="s">
        <v>1</v>
      </c>
      <c r="E3" s="3" t="s">
        <v>2</v>
      </c>
    </row>
    <row r="4" spans="1:5" x14ac:dyDescent="0.25">
      <c r="A4" s="205" t="s">
        <v>3</v>
      </c>
      <c r="B4" s="206"/>
      <c r="C4" s="207"/>
      <c r="D4" s="208"/>
      <c r="E4" s="209"/>
    </row>
    <row r="5" spans="1:5" x14ac:dyDescent="0.25">
      <c r="A5" s="205" t="s">
        <v>4</v>
      </c>
      <c r="B5" s="206"/>
      <c r="C5" s="207"/>
      <c r="D5" s="210" t="s">
        <v>5</v>
      </c>
      <c r="E5" s="211"/>
    </row>
    <row r="6" spans="1:5" x14ac:dyDescent="0.25">
      <c r="A6" s="107"/>
      <c r="B6" s="234" t="s">
        <v>6</v>
      </c>
      <c r="C6" s="234"/>
      <c r="D6" s="234"/>
      <c r="E6" s="235"/>
    </row>
    <row r="7" spans="1:5" x14ac:dyDescent="0.25">
      <c r="A7" s="212" t="s">
        <v>7</v>
      </c>
      <c r="B7" s="213"/>
      <c r="C7" s="213"/>
      <c r="D7" s="213"/>
      <c r="E7" s="214"/>
    </row>
    <row r="8" spans="1:5" ht="30" x14ac:dyDescent="0.25">
      <c r="A8" s="4" t="s">
        <v>8</v>
      </c>
      <c r="B8" s="5" t="s">
        <v>9</v>
      </c>
      <c r="C8" s="236" t="s">
        <v>10</v>
      </c>
      <c r="D8" s="237"/>
      <c r="E8" s="238"/>
    </row>
    <row r="9" spans="1:5" x14ac:dyDescent="0.25">
      <c r="A9" s="4" t="s">
        <v>11</v>
      </c>
      <c r="B9" s="5" t="s">
        <v>12</v>
      </c>
      <c r="C9" s="239" t="s">
        <v>13</v>
      </c>
      <c r="D9" s="240"/>
      <c r="E9" s="241"/>
    </row>
    <row r="10" spans="1:5" ht="30" x14ac:dyDescent="0.25">
      <c r="A10" s="4" t="s">
        <v>14</v>
      </c>
      <c r="B10" s="5" t="s">
        <v>15</v>
      </c>
      <c r="C10" s="239" t="s">
        <v>16</v>
      </c>
      <c r="D10" s="240"/>
      <c r="E10" s="241"/>
    </row>
    <row r="11" spans="1:5" ht="30" x14ac:dyDescent="0.25">
      <c r="A11" s="4" t="s">
        <v>17</v>
      </c>
      <c r="B11" s="5" t="s">
        <v>18</v>
      </c>
      <c r="C11" s="239" t="s">
        <v>19</v>
      </c>
      <c r="D11" s="240"/>
      <c r="E11" s="241"/>
    </row>
    <row r="12" spans="1:5" x14ac:dyDescent="0.25">
      <c r="A12" s="212" t="s">
        <v>20</v>
      </c>
      <c r="B12" s="213"/>
      <c r="C12" s="213"/>
      <c r="D12" s="213"/>
      <c r="E12" s="214"/>
    </row>
    <row r="13" spans="1:5" x14ac:dyDescent="0.25">
      <c r="A13" s="215" t="s">
        <v>21</v>
      </c>
      <c r="B13" s="216"/>
      <c r="C13" s="6" t="s">
        <v>22</v>
      </c>
      <c r="D13" s="217" t="s">
        <v>23</v>
      </c>
      <c r="E13" s="218"/>
    </row>
    <row r="14" spans="1:5" x14ac:dyDescent="0.25">
      <c r="A14" s="219" t="s">
        <v>144</v>
      </c>
      <c r="B14" s="220"/>
      <c r="C14" s="225" t="s">
        <v>143</v>
      </c>
      <c r="D14" s="228"/>
      <c r="E14" s="229"/>
    </row>
    <row r="15" spans="1:5" x14ac:dyDescent="0.25">
      <c r="A15" s="221"/>
      <c r="B15" s="222"/>
      <c r="C15" s="226"/>
      <c r="D15" s="230"/>
      <c r="E15" s="231"/>
    </row>
    <row r="16" spans="1:5" x14ac:dyDescent="0.25">
      <c r="A16" s="223"/>
      <c r="B16" s="224"/>
      <c r="C16" s="227"/>
      <c r="D16" s="232"/>
      <c r="E16" s="233"/>
    </row>
    <row r="17" spans="1:5" ht="15.75" x14ac:dyDescent="0.25">
      <c r="A17" s="247" t="s">
        <v>24</v>
      </c>
      <c r="B17" s="248"/>
      <c r="C17" s="248"/>
      <c r="D17" s="248"/>
      <c r="E17" s="249"/>
    </row>
    <row r="18" spans="1:5" x14ac:dyDescent="0.25">
      <c r="A18" s="250" t="s">
        <v>25</v>
      </c>
      <c r="B18" s="251"/>
      <c r="C18" s="251"/>
      <c r="D18" s="251"/>
      <c r="E18" s="252"/>
    </row>
    <row r="19" spans="1:5" x14ac:dyDescent="0.25">
      <c r="A19" s="253" t="s">
        <v>26</v>
      </c>
      <c r="B19" s="254"/>
      <c r="C19" s="254"/>
      <c r="D19" s="255"/>
      <c r="E19" s="7" t="s">
        <v>27</v>
      </c>
    </row>
    <row r="20" spans="1:5" x14ac:dyDescent="0.25">
      <c r="A20" s="4">
        <v>1</v>
      </c>
      <c r="B20" s="242" t="s">
        <v>28</v>
      </c>
      <c r="C20" s="242"/>
      <c r="D20" s="244" t="s">
        <v>145</v>
      </c>
      <c r="E20" s="244"/>
    </row>
    <row r="21" spans="1:5" x14ac:dyDescent="0.25">
      <c r="A21" s="4">
        <v>2</v>
      </c>
      <c r="B21" s="242" t="s">
        <v>29</v>
      </c>
      <c r="C21" s="242"/>
      <c r="D21" s="244"/>
      <c r="E21" s="244"/>
    </row>
    <row r="22" spans="1:5" x14ac:dyDescent="0.25">
      <c r="A22" s="4">
        <v>3</v>
      </c>
      <c r="B22" s="105" t="s">
        <v>150</v>
      </c>
      <c r="C22" s="105"/>
      <c r="D22" s="106"/>
      <c r="E22" s="106"/>
    </row>
    <row r="23" spans="1:5" x14ac:dyDescent="0.25">
      <c r="A23" s="4">
        <v>4</v>
      </c>
      <c r="B23" s="242" t="s">
        <v>147</v>
      </c>
      <c r="C23" s="242"/>
      <c r="D23" s="243">
        <v>1041.5999999999999</v>
      </c>
      <c r="E23" s="243"/>
    </row>
    <row r="24" spans="1:5" x14ac:dyDescent="0.25">
      <c r="A24" s="4">
        <v>5</v>
      </c>
      <c r="B24" s="242" t="s">
        <v>30</v>
      </c>
      <c r="C24" s="242"/>
      <c r="D24" s="244" t="s">
        <v>151</v>
      </c>
      <c r="E24" s="244"/>
    </row>
    <row r="25" spans="1:5" x14ac:dyDescent="0.25">
      <c r="A25" s="4">
        <v>6</v>
      </c>
      <c r="B25" s="245" t="s">
        <v>31</v>
      </c>
      <c r="C25" s="245"/>
      <c r="D25" s="246"/>
      <c r="E25" s="246"/>
    </row>
    <row r="26" spans="1:5" x14ac:dyDescent="0.25">
      <c r="A26" s="262" t="s">
        <v>32</v>
      </c>
      <c r="B26" s="263"/>
      <c r="C26" s="263"/>
      <c r="D26" s="264"/>
      <c r="E26" s="8"/>
    </row>
    <row r="27" spans="1:5" x14ac:dyDescent="0.25">
      <c r="A27" s="9">
        <v>1</v>
      </c>
      <c r="B27" s="267" t="s">
        <v>33</v>
      </c>
      <c r="C27" s="268"/>
      <c r="D27" s="10" t="s">
        <v>149</v>
      </c>
      <c r="E27" s="7" t="s">
        <v>27</v>
      </c>
    </row>
    <row r="28" spans="1:5" x14ac:dyDescent="0.25">
      <c r="A28" s="272" t="s">
        <v>8</v>
      </c>
      <c r="B28" s="274" t="s">
        <v>35</v>
      </c>
      <c r="C28" s="91" t="s">
        <v>146</v>
      </c>
      <c r="D28" s="92">
        <v>40</v>
      </c>
      <c r="E28" s="276">
        <f>TRUNC(D23*D28/D29,2)</f>
        <v>946.9</v>
      </c>
    </row>
    <row r="29" spans="1:5" x14ac:dyDescent="0.25">
      <c r="A29" s="273"/>
      <c r="B29" s="275"/>
      <c r="C29" s="91"/>
      <c r="D29" s="93">
        <v>44</v>
      </c>
      <c r="E29" s="277"/>
    </row>
    <row r="30" spans="1:5" x14ac:dyDescent="0.25">
      <c r="A30" s="11"/>
      <c r="B30" s="12"/>
      <c r="C30" s="278"/>
      <c r="D30" s="279"/>
      <c r="E30" s="13">
        <v>0</v>
      </c>
    </row>
    <row r="31" spans="1:5" x14ac:dyDescent="0.25">
      <c r="A31" s="256" t="s">
        <v>36</v>
      </c>
      <c r="B31" s="257"/>
      <c r="C31" s="257"/>
      <c r="D31" s="258"/>
      <c r="E31" s="8">
        <f>SUM(E28:E30)</f>
        <v>946.9</v>
      </c>
    </row>
    <row r="32" spans="1:5" x14ac:dyDescent="0.25">
      <c r="A32" s="259" t="s">
        <v>37</v>
      </c>
      <c r="B32" s="260"/>
      <c r="C32" s="260"/>
      <c r="D32" s="261"/>
      <c r="E32" s="14">
        <f>SUM(E31:E31)</f>
        <v>946.9</v>
      </c>
    </row>
    <row r="33" spans="1:5" x14ac:dyDescent="0.25">
      <c r="A33" s="262" t="s">
        <v>38</v>
      </c>
      <c r="B33" s="263"/>
      <c r="C33" s="263"/>
      <c r="D33" s="264"/>
      <c r="E33" s="8"/>
    </row>
    <row r="34" spans="1:5" x14ac:dyDescent="0.25">
      <c r="A34" s="15"/>
      <c r="B34" s="265" t="s">
        <v>39</v>
      </c>
      <c r="C34" s="265"/>
      <c r="D34" s="265"/>
      <c r="E34" s="266"/>
    </row>
    <row r="35" spans="1:5" x14ac:dyDescent="0.25">
      <c r="A35" s="16" t="s">
        <v>40</v>
      </c>
      <c r="B35" s="267" t="s">
        <v>41</v>
      </c>
      <c r="C35" s="268"/>
      <c r="D35" s="17" t="s">
        <v>34</v>
      </c>
      <c r="E35" s="7" t="s">
        <v>27</v>
      </c>
    </row>
    <row r="36" spans="1:5" x14ac:dyDescent="0.25">
      <c r="A36" s="17" t="s">
        <v>8</v>
      </c>
      <c r="B36" s="103" t="s">
        <v>42</v>
      </c>
      <c r="C36" s="102"/>
      <c r="D36" s="18">
        <f>1/12</f>
        <v>8.3333333333333329E-2</v>
      </c>
      <c r="E36" s="8">
        <f>TRUNC($E$32*D36,2)</f>
        <v>78.900000000000006</v>
      </c>
    </row>
    <row r="37" spans="1:5" x14ac:dyDescent="0.25">
      <c r="A37" s="17" t="s">
        <v>11</v>
      </c>
      <c r="B37" s="103" t="s">
        <v>43</v>
      </c>
      <c r="C37" s="102"/>
      <c r="D37" s="18">
        <f>(((1+1/3)/12))</f>
        <v>0.1111111111111111</v>
      </c>
      <c r="E37" s="8">
        <f>TRUNC($E$32*D37,2)</f>
        <v>105.21</v>
      </c>
    </row>
    <row r="38" spans="1:5" x14ac:dyDescent="0.25">
      <c r="A38" s="269" t="s">
        <v>36</v>
      </c>
      <c r="B38" s="270"/>
      <c r="C38" s="271"/>
      <c r="D38" s="19">
        <f>SUM(D36:D37)</f>
        <v>0.19444444444444442</v>
      </c>
      <c r="E38" s="8">
        <f>SUM(E36:E37)</f>
        <v>184.11</v>
      </c>
    </row>
    <row r="39" spans="1:5" x14ac:dyDescent="0.25">
      <c r="A39" s="284" t="s">
        <v>44</v>
      </c>
      <c r="B39" s="284"/>
      <c r="C39" s="284"/>
      <c r="D39" s="284"/>
      <c r="E39" s="8">
        <f>SUM(E38:E38)</f>
        <v>184.11</v>
      </c>
    </row>
    <row r="40" spans="1:5" x14ac:dyDescent="0.25">
      <c r="A40" s="285" t="s">
        <v>45</v>
      </c>
      <c r="B40" s="285"/>
      <c r="C40" s="285"/>
      <c r="D40" s="20" t="s">
        <v>46</v>
      </c>
      <c r="E40" s="21">
        <f>E32</f>
        <v>946.9</v>
      </c>
    </row>
    <row r="41" spans="1:5" x14ac:dyDescent="0.25">
      <c r="A41" s="285"/>
      <c r="B41" s="285"/>
      <c r="C41" s="285"/>
      <c r="D41" s="20" t="s">
        <v>47</v>
      </c>
      <c r="E41" s="22">
        <f>E39</f>
        <v>184.11</v>
      </c>
    </row>
    <row r="42" spans="1:5" x14ac:dyDescent="0.25">
      <c r="A42" s="285"/>
      <c r="B42" s="285"/>
      <c r="C42" s="285"/>
      <c r="D42" s="23" t="s">
        <v>36</v>
      </c>
      <c r="E42" s="22">
        <f>SUM(E40:E41)</f>
        <v>1131.01</v>
      </c>
    </row>
    <row r="43" spans="1:5" x14ac:dyDescent="0.25">
      <c r="A43" s="24"/>
      <c r="B43" s="286" t="s">
        <v>48</v>
      </c>
      <c r="C43" s="286"/>
      <c r="D43" s="287"/>
      <c r="E43" s="25"/>
    </row>
    <row r="44" spans="1:5" x14ac:dyDescent="0.25">
      <c r="A44" s="9" t="s">
        <v>49</v>
      </c>
      <c r="B44" s="267" t="s">
        <v>50</v>
      </c>
      <c r="C44" s="268"/>
      <c r="D44" s="17" t="s">
        <v>51</v>
      </c>
      <c r="E44" s="7" t="s">
        <v>27</v>
      </c>
    </row>
    <row r="45" spans="1:5" x14ac:dyDescent="0.25">
      <c r="A45" s="26" t="s">
        <v>8</v>
      </c>
      <c r="B45" s="282" t="s">
        <v>52</v>
      </c>
      <c r="C45" s="283"/>
      <c r="D45" s="27">
        <v>0.2</v>
      </c>
      <c r="E45" s="8">
        <f>TRUNC($E$42*D45,2)</f>
        <v>226.2</v>
      </c>
    </row>
    <row r="46" spans="1:5" x14ac:dyDescent="0.25">
      <c r="A46" s="26" t="s">
        <v>11</v>
      </c>
      <c r="B46" s="282" t="s">
        <v>53</v>
      </c>
      <c r="C46" s="283"/>
      <c r="D46" s="27">
        <v>2.5000000000000001E-2</v>
      </c>
      <c r="E46" s="8">
        <f>TRUNC($E$42*D46,2)</f>
        <v>28.27</v>
      </c>
    </row>
    <row r="47" spans="1:5" x14ac:dyDescent="0.25">
      <c r="A47" s="28" t="s">
        <v>14</v>
      </c>
      <c r="B47" s="280" t="s">
        <v>54</v>
      </c>
      <c r="C47" s="281"/>
      <c r="D47" s="29">
        <v>2.3699999999999999E-2</v>
      </c>
      <c r="E47" s="30">
        <f t="shared" ref="E47:E52" si="0">TRUNC($E$42*D47,2)</f>
        <v>26.8</v>
      </c>
    </row>
    <row r="48" spans="1:5" x14ac:dyDescent="0.25">
      <c r="A48" s="26" t="s">
        <v>17</v>
      </c>
      <c r="B48" s="282" t="s">
        <v>55</v>
      </c>
      <c r="C48" s="283"/>
      <c r="D48" s="27">
        <v>1.4999999999999999E-2</v>
      </c>
      <c r="E48" s="8">
        <f t="shared" si="0"/>
        <v>16.96</v>
      </c>
    </row>
    <row r="49" spans="1:5" x14ac:dyDescent="0.25">
      <c r="A49" s="26" t="s">
        <v>56</v>
      </c>
      <c r="B49" s="282" t="s">
        <v>57</v>
      </c>
      <c r="C49" s="283"/>
      <c r="D49" s="27">
        <v>0.01</v>
      </c>
      <c r="E49" s="8">
        <f t="shared" si="0"/>
        <v>11.31</v>
      </c>
    </row>
    <row r="50" spans="1:5" x14ac:dyDescent="0.25">
      <c r="A50" s="26" t="s">
        <v>58</v>
      </c>
      <c r="B50" s="282" t="s">
        <v>59</v>
      </c>
      <c r="C50" s="283"/>
      <c r="D50" s="27">
        <v>6.0000000000000001E-3</v>
      </c>
      <c r="E50" s="8">
        <f>TRUNC($E$42*D50,2)</f>
        <v>6.78</v>
      </c>
    </row>
    <row r="51" spans="1:5" x14ac:dyDescent="0.25">
      <c r="A51" s="26" t="s">
        <v>60</v>
      </c>
      <c r="B51" s="282" t="s">
        <v>61</v>
      </c>
      <c r="C51" s="283"/>
      <c r="D51" s="27">
        <v>2E-3</v>
      </c>
      <c r="E51" s="8">
        <f t="shared" si="0"/>
        <v>2.2599999999999998</v>
      </c>
    </row>
    <row r="52" spans="1:5" x14ac:dyDescent="0.25">
      <c r="A52" s="26" t="s">
        <v>62</v>
      </c>
      <c r="B52" s="282" t="s">
        <v>63</v>
      </c>
      <c r="C52" s="283"/>
      <c r="D52" s="27">
        <v>0.08</v>
      </c>
      <c r="E52" s="8">
        <f t="shared" si="0"/>
        <v>90.48</v>
      </c>
    </row>
    <row r="53" spans="1:5" x14ac:dyDescent="0.25">
      <c r="A53" s="298" t="s">
        <v>36</v>
      </c>
      <c r="B53" s="299"/>
      <c r="C53" s="300"/>
      <c r="D53" s="31">
        <f>SUM(D45:D52)</f>
        <v>0.36170000000000002</v>
      </c>
      <c r="E53" s="14">
        <f>SUM(E45:E52)</f>
        <v>409.05999999999995</v>
      </c>
    </row>
    <row r="54" spans="1:5" x14ac:dyDescent="0.25">
      <c r="A54" s="15"/>
      <c r="B54" s="265" t="s">
        <v>64</v>
      </c>
      <c r="C54" s="265"/>
      <c r="D54" s="265"/>
      <c r="E54" s="266"/>
    </row>
    <row r="55" spans="1:5" x14ac:dyDescent="0.25">
      <c r="A55" s="9" t="s">
        <v>65</v>
      </c>
      <c r="B55" s="267" t="s">
        <v>66</v>
      </c>
      <c r="C55" s="268"/>
      <c r="D55" s="17" t="s">
        <v>34</v>
      </c>
      <c r="E55" s="7" t="s">
        <v>27</v>
      </c>
    </row>
    <row r="56" spans="1:5" x14ac:dyDescent="0.25">
      <c r="A56" s="301" t="s">
        <v>8</v>
      </c>
      <c r="B56" s="304" t="s">
        <v>67</v>
      </c>
      <c r="C56" s="305"/>
      <c r="D56" s="88">
        <v>22</v>
      </c>
      <c r="E56" s="310">
        <f>TRUNC(((D56*D57*D58))-($E$28*6%),2)</f>
        <v>72.98</v>
      </c>
    </row>
    <row r="57" spans="1:5" x14ac:dyDescent="0.25">
      <c r="A57" s="302"/>
      <c r="B57" s="306"/>
      <c r="C57" s="307"/>
      <c r="D57" s="88">
        <v>2.95</v>
      </c>
      <c r="E57" s="311"/>
    </row>
    <row r="58" spans="1:5" x14ac:dyDescent="0.25">
      <c r="A58" s="303"/>
      <c r="B58" s="308"/>
      <c r="C58" s="309"/>
      <c r="D58" s="88">
        <v>2</v>
      </c>
      <c r="E58" s="312"/>
    </row>
    <row r="59" spans="1:5" x14ac:dyDescent="0.25">
      <c r="A59" s="288" t="s">
        <v>11</v>
      </c>
      <c r="B59" s="290" t="s">
        <v>68</v>
      </c>
      <c r="C59" s="291"/>
      <c r="D59" s="89">
        <v>19.899999999999999</v>
      </c>
      <c r="E59" s="294">
        <f>TRUNC((D56*D59*D60),2)</f>
        <v>350.24</v>
      </c>
    </row>
    <row r="60" spans="1:5" x14ac:dyDescent="0.25">
      <c r="A60" s="289"/>
      <c r="B60" s="292"/>
      <c r="C60" s="293"/>
      <c r="D60" s="90">
        <v>0.8</v>
      </c>
      <c r="E60" s="295"/>
    </row>
    <row r="61" spans="1:5" x14ac:dyDescent="0.25">
      <c r="A61" s="26" t="s">
        <v>14</v>
      </c>
      <c r="B61" s="296" t="s">
        <v>69</v>
      </c>
      <c r="C61" s="297"/>
      <c r="D61" s="32"/>
      <c r="E61" s="8">
        <v>0</v>
      </c>
    </row>
    <row r="62" spans="1:5" x14ac:dyDescent="0.25">
      <c r="A62" s="26" t="s">
        <v>17</v>
      </c>
      <c r="B62" s="296" t="s">
        <v>70</v>
      </c>
      <c r="C62" s="297"/>
      <c r="D62" s="33"/>
      <c r="E62" s="8">
        <v>2.44</v>
      </c>
    </row>
    <row r="63" spans="1:5" x14ac:dyDescent="0.25">
      <c r="A63" s="26" t="s">
        <v>56</v>
      </c>
      <c r="B63" s="296" t="s">
        <v>71</v>
      </c>
      <c r="C63" s="297"/>
      <c r="D63" s="32"/>
      <c r="E63" s="8">
        <v>0</v>
      </c>
    </row>
    <row r="64" spans="1:5" x14ac:dyDescent="0.25">
      <c r="A64" s="26" t="s">
        <v>58</v>
      </c>
      <c r="B64" s="296" t="s">
        <v>71</v>
      </c>
      <c r="C64" s="297"/>
      <c r="D64" s="34"/>
      <c r="E64" s="8">
        <v>0</v>
      </c>
    </row>
    <row r="65" spans="1:5" x14ac:dyDescent="0.25">
      <c r="A65" s="320" t="s">
        <v>72</v>
      </c>
      <c r="B65" s="321"/>
      <c r="C65" s="321"/>
      <c r="D65" s="322"/>
      <c r="E65" s="14">
        <f>SUM(E56:E64)</f>
        <v>425.66</v>
      </c>
    </row>
    <row r="66" spans="1:5" x14ac:dyDescent="0.25">
      <c r="A66" s="323" t="s">
        <v>73</v>
      </c>
      <c r="B66" s="323"/>
      <c r="C66" s="323"/>
      <c r="D66" s="323"/>
      <c r="E66" s="323"/>
    </row>
    <row r="67" spans="1:5" x14ac:dyDescent="0.25">
      <c r="A67" s="35">
        <v>2</v>
      </c>
      <c r="B67" s="267" t="s">
        <v>74</v>
      </c>
      <c r="C67" s="324"/>
      <c r="D67" s="268"/>
      <c r="E67" s="36" t="s">
        <v>27</v>
      </c>
    </row>
    <row r="68" spans="1:5" x14ac:dyDescent="0.25">
      <c r="A68" s="35" t="s">
        <v>40</v>
      </c>
      <c r="B68" s="95" t="s">
        <v>41</v>
      </c>
      <c r="C68" s="96"/>
      <c r="D68" s="37"/>
      <c r="E68" s="8">
        <f>E39</f>
        <v>184.11</v>
      </c>
    </row>
    <row r="69" spans="1:5" x14ac:dyDescent="0.25">
      <c r="A69" s="35" t="s">
        <v>49</v>
      </c>
      <c r="B69" s="95" t="s">
        <v>50</v>
      </c>
      <c r="C69" s="96"/>
      <c r="D69" s="37"/>
      <c r="E69" s="8">
        <f>E53</f>
        <v>409.05999999999995</v>
      </c>
    </row>
    <row r="70" spans="1:5" x14ac:dyDescent="0.25">
      <c r="A70" s="35" t="s">
        <v>65</v>
      </c>
      <c r="B70" s="95" t="s">
        <v>66</v>
      </c>
      <c r="C70" s="96"/>
      <c r="D70" s="37"/>
      <c r="E70" s="8">
        <f>E65</f>
        <v>425.66</v>
      </c>
    </row>
    <row r="71" spans="1:5" x14ac:dyDescent="0.25">
      <c r="A71" s="38"/>
      <c r="B71" s="99"/>
      <c r="C71" s="99"/>
      <c r="D71" s="100" t="s">
        <v>36</v>
      </c>
      <c r="E71" s="14">
        <f>SUM(E68:E70)</f>
        <v>1018.8299999999999</v>
      </c>
    </row>
    <row r="72" spans="1:5" x14ac:dyDescent="0.25">
      <c r="A72" s="325" t="s">
        <v>75</v>
      </c>
      <c r="B72" s="325"/>
      <c r="C72" s="325"/>
      <c r="D72" s="325"/>
      <c r="E72" s="325"/>
    </row>
    <row r="73" spans="1:5" x14ac:dyDescent="0.25">
      <c r="A73" s="9">
        <v>3</v>
      </c>
      <c r="B73" s="253" t="s">
        <v>76</v>
      </c>
      <c r="C73" s="326"/>
      <c r="D73" s="327"/>
      <c r="E73" s="39" t="s">
        <v>27</v>
      </c>
    </row>
    <row r="74" spans="1:5" x14ac:dyDescent="0.25">
      <c r="A74" s="40" t="s">
        <v>8</v>
      </c>
      <c r="B74" s="313" t="s">
        <v>77</v>
      </c>
      <c r="C74" s="314"/>
      <c r="D74" s="41">
        <f>((1/12)*0.03)</f>
        <v>2.4999999999999996E-3</v>
      </c>
      <c r="E74" s="8">
        <f>TRUNC(+$E$32*D74,2)</f>
        <v>2.36</v>
      </c>
    </row>
    <row r="75" spans="1:5" x14ac:dyDescent="0.25">
      <c r="A75" s="40" t="s">
        <v>11</v>
      </c>
      <c r="B75" s="313" t="s">
        <v>78</v>
      </c>
      <c r="C75" s="314"/>
      <c r="D75" s="41">
        <f>+D52</f>
        <v>0.08</v>
      </c>
      <c r="E75" s="8">
        <f>TRUNC(+E74*D75,2)</f>
        <v>0.18</v>
      </c>
    </row>
    <row r="76" spans="1:5" x14ac:dyDescent="0.25">
      <c r="A76" s="40" t="s">
        <v>14</v>
      </c>
      <c r="B76" s="313" t="s">
        <v>79</v>
      </c>
      <c r="C76" s="314"/>
      <c r="D76" s="41">
        <f>(0.08*0.5*0.03)</f>
        <v>1.1999999999999999E-3</v>
      </c>
      <c r="E76" s="8">
        <f>ROUND(+$E$32*D76,2)</f>
        <v>1.1399999999999999</v>
      </c>
    </row>
    <row r="77" spans="1:5" x14ac:dyDescent="0.25">
      <c r="A77" s="42" t="s">
        <v>17</v>
      </c>
      <c r="B77" s="315" t="s">
        <v>80</v>
      </c>
      <c r="C77" s="316"/>
      <c r="D77" s="43">
        <f>((7/30)/12)*0.97</f>
        <v>1.886111111111111E-2</v>
      </c>
      <c r="E77" s="8">
        <f>TRUNC(+D77*$E$32,2)</f>
        <v>17.850000000000001</v>
      </c>
    </row>
    <row r="78" spans="1:5" x14ac:dyDescent="0.25">
      <c r="A78" s="40" t="s">
        <v>56</v>
      </c>
      <c r="B78" s="317" t="s">
        <v>81</v>
      </c>
      <c r="C78" s="317"/>
      <c r="D78" s="41">
        <f>+D53</f>
        <v>0.36170000000000002</v>
      </c>
      <c r="E78" s="8">
        <f>TRUNC(+E77*D78,2)</f>
        <v>6.45</v>
      </c>
    </row>
    <row r="79" spans="1:5" x14ac:dyDescent="0.25">
      <c r="A79" s="44" t="s">
        <v>58</v>
      </c>
      <c r="B79" s="318" t="s">
        <v>82</v>
      </c>
      <c r="C79" s="319"/>
      <c r="D79" s="45">
        <f>(0.08*0.5)*0.97</f>
        <v>3.8800000000000001E-2</v>
      </c>
      <c r="E79" s="8">
        <f>TRUNC(+E32*D79,E351)</f>
        <v>36</v>
      </c>
    </row>
    <row r="80" spans="1:5" x14ac:dyDescent="0.25">
      <c r="A80" s="330" t="s">
        <v>36</v>
      </c>
      <c r="B80" s="331"/>
      <c r="C80" s="331"/>
      <c r="D80" s="332"/>
      <c r="E80" s="46">
        <f>SUM(E74:E79)</f>
        <v>63.980000000000004</v>
      </c>
    </row>
    <row r="81" spans="1:5" x14ac:dyDescent="0.25">
      <c r="A81" s="333" t="s">
        <v>83</v>
      </c>
      <c r="B81" s="333"/>
      <c r="C81" s="333"/>
      <c r="D81" s="101" t="s">
        <v>46</v>
      </c>
      <c r="E81" s="47">
        <f>E32</f>
        <v>946.9</v>
      </c>
    </row>
    <row r="82" spans="1:5" x14ac:dyDescent="0.25">
      <c r="A82" s="333"/>
      <c r="B82" s="333"/>
      <c r="C82" s="333"/>
      <c r="D82" s="101" t="s">
        <v>84</v>
      </c>
      <c r="E82" s="47">
        <f>E71</f>
        <v>1018.8299999999999</v>
      </c>
    </row>
    <row r="83" spans="1:5" x14ac:dyDescent="0.25">
      <c r="A83" s="333"/>
      <c r="B83" s="333"/>
      <c r="C83" s="333"/>
      <c r="D83" s="101" t="s">
        <v>85</v>
      </c>
      <c r="E83" s="47">
        <f>E80</f>
        <v>63.980000000000004</v>
      </c>
    </row>
    <row r="84" spans="1:5" x14ac:dyDescent="0.25">
      <c r="A84" s="333"/>
      <c r="B84" s="333"/>
      <c r="C84" s="333"/>
      <c r="D84" s="48" t="s">
        <v>72</v>
      </c>
      <c r="E84" s="22">
        <f>SUM(E81:E83)</f>
        <v>2029.71</v>
      </c>
    </row>
    <row r="85" spans="1:5" x14ac:dyDescent="0.25">
      <c r="A85" s="334" t="s">
        <v>86</v>
      </c>
      <c r="B85" s="335"/>
      <c r="C85" s="335"/>
      <c r="D85" s="336"/>
      <c r="E85" s="49" t="s">
        <v>34</v>
      </c>
    </row>
    <row r="86" spans="1:5" x14ac:dyDescent="0.25">
      <c r="A86" s="337" t="s">
        <v>87</v>
      </c>
      <c r="B86" s="265"/>
      <c r="C86" s="265"/>
      <c r="D86" s="265"/>
      <c r="E86" s="266"/>
    </row>
    <row r="87" spans="1:5" x14ac:dyDescent="0.25">
      <c r="A87" s="50" t="s">
        <v>88</v>
      </c>
      <c r="B87" s="15" t="s">
        <v>89</v>
      </c>
      <c r="C87" s="51"/>
      <c r="D87" s="17" t="s">
        <v>90</v>
      </c>
      <c r="E87" s="7" t="s">
        <v>27</v>
      </c>
    </row>
    <row r="88" spans="1:5" ht="16.5" x14ac:dyDescent="0.25">
      <c r="A88" s="26" t="s">
        <v>8</v>
      </c>
      <c r="B88" s="52" t="s">
        <v>91</v>
      </c>
      <c r="C88" s="53"/>
      <c r="D88" s="41">
        <f>(( 1+1/3)/12)/12</f>
        <v>9.2592592592592587E-3</v>
      </c>
      <c r="E88" s="8">
        <f>TRUNC(+D88*$E$84,2)</f>
        <v>18.79</v>
      </c>
    </row>
    <row r="89" spans="1:5" ht="16.5" x14ac:dyDescent="0.25">
      <c r="A89" s="26" t="s">
        <v>11</v>
      </c>
      <c r="B89" t="s">
        <v>92</v>
      </c>
      <c r="C89" s="53"/>
      <c r="D89" s="41">
        <f>((2/30)/12)</f>
        <v>5.5555555555555558E-3</v>
      </c>
      <c r="E89" s="8">
        <f>TRUNC(+D89*$E$84,2)</f>
        <v>11.27</v>
      </c>
    </row>
    <row r="90" spans="1:5" ht="16.5" x14ac:dyDescent="0.25">
      <c r="A90" s="26" t="s">
        <v>14</v>
      </c>
      <c r="B90" s="52" t="s">
        <v>93</v>
      </c>
      <c r="C90" s="53"/>
      <c r="D90" s="41">
        <f>((5/30)/12)*0.02</f>
        <v>2.7777777777777778E-4</v>
      </c>
      <c r="E90" s="8">
        <f t="shared" ref="E90:E93" si="1">TRUNC(+D90*$E$84,2)</f>
        <v>0.56000000000000005</v>
      </c>
    </row>
    <row r="91" spans="1:5" ht="16.5" x14ac:dyDescent="0.25">
      <c r="A91" s="26" t="s">
        <v>17</v>
      </c>
      <c r="B91" s="52" t="s">
        <v>94</v>
      </c>
      <c r="C91" s="53"/>
      <c r="D91" s="41">
        <f>((15/30)/12)*0.02</f>
        <v>8.3333333333333328E-4</v>
      </c>
      <c r="E91" s="8">
        <f>TRUNC(+D91*$E$84,2)</f>
        <v>1.69</v>
      </c>
    </row>
    <row r="92" spans="1:5" ht="16.5" x14ac:dyDescent="0.25">
      <c r="A92" s="26" t="s">
        <v>56</v>
      </c>
      <c r="B92" s="52" t="s">
        <v>95</v>
      </c>
      <c r="C92" s="53"/>
      <c r="D92" s="54">
        <f>((1+1/3)/12)*0.01*((4/12))</f>
        <v>3.7037037037037035E-4</v>
      </c>
      <c r="E92" s="8">
        <f t="shared" si="1"/>
        <v>0.75</v>
      </c>
    </row>
    <row r="93" spans="1:5" x14ac:dyDescent="0.25">
      <c r="A93" s="26" t="s">
        <v>58</v>
      </c>
      <c r="B93" s="55" t="s">
        <v>96</v>
      </c>
      <c r="C93" s="56"/>
      <c r="D93" s="27">
        <v>0</v>
      </c>
      <c r="E93" s="8">
        <f t="shared" si="1"/>
        <v>0</v>
      </c>
    </row>
    <row r="94" spans="1:5" x14ac:dyDescent="0.25">
      <c r="A94" s="298" t="s">
        <v>36</v>
      </c>
      <c r="B94" s="299"/>
      <c r="C94" s="300"/>
      <c r="D94" s="57"/>
      <c r="E94" s="14">
        <f>SUM(E88:E93)</f>
        <v>33.059999999999995</v>
      </c>
    </row>
    <row r="95" spans="1:5" x14ac:dyDescent="0.25">
      <c r="A95" s="296" t="s">
        <v>97</v>
      </c>
      <c r="B95" s="338"/>
      <c r="C95" s="338"/>
      <c r="D95" s="338"/>
      <c r="E95" s="297"/>
    </row>
    <row r="96" spans="1:5" x14ac:dyDescent="0.25">
      <c r="A96" s="104" t="s">
        <v>98</v>
      </c>
      <c r="B96" s="15" t="s">
        <v>99</v>
      </c>
      <c r="C96" s="51"/>
      <c r="D96" s="17" t="s">
        <v>90</v>
      </c>
      <c r="E96" s="7" t="s">
        <v>27</v>
      </c>
    </row>
    <row r="97" spans="1:5" x14ac:dyDescent="0.25">
      <c r="A97" s="26" t="s">
        <v>8</v>
      </c>
      <c r="B97" s="328" t="s">
        <v>100</v>
      </c>
      <c r="C97" s="329"/>
      <c r="D97" s="27"/>
      <c r="E97" s="58">
        <v>0</v>
      </c>
    </row>
    <row r="98" spans="1:5" x14ac:dyDescent="0.25">
      <c r="A98" s="298" t="s">
        <v>36</v>
      </c>
      <c r="B98" s="299"/>
      <c r="C98" s="300"/>
      <c r="D98" s="57"/>
      <c r="E98" s="14">
        <f>SUM(E97)</f>
        <v>0</v>
      </c>
    </row>
    <row r="99" spans="1:5" x14ac:dyDescent="0.25">
      <c r="A99" s="323" t="s">
        <v>101</v>
      </c>
      <c r="B99" s="323"/>
      <c r="C99" s="323"/>
      <c r="D99" s="323"/>
      <c r="E99" s="323"/>
    </row>
    <row r="100" spans="1:5" x14ac:dyDescent="0.25">
      <c r="A100" s="35">
        <v>4</v>
      </c>
      <c r="B100" s="267" t="s">
        <v>102</v>
      </c>
      <c r="C100" s="324"/>
      <c r="D100" s="268"/>
      <c r="E100" s="36" t="s">
        <v>27</v>
      </c>
    </row>
    <row r="101" spans="1:5" x14ac:dyDescent="0.25">
      <c r="A101" s="35" t="s">
        <v>88</v>
      </c>
      <c r="B101" s="95" t="s">
        <v>89</v>
      </c>
      <c r="C101" s="96"/>
      <c r="D101" s="37"/>
      <c r="E101" s="8">
        <f>+E94</f>
        <v>33.059999999999995</v>
      </c>
    </row>
    <row r="102" spans="1:5" x14ac:dyDescent="0.25">
      <c r="A102" s="35" t="s">
        <v>98</v>
      </c>
      <c r="B102" s="95" t="s">
        <v>99</v>
      </c>
      <c r="C102" s="96"/>
      <c r="D102" s="37"/>
      <c r="E102" s="8">
        <f>+E98</f>
        <v>0</v>
      </c>
    </row>
    <row r="103" spans="1:5" x14ac:dyDescent="0.25">
      <c r="A103" s="59"/>
      <c r="B103" s="96"/>
      <c r="C103" s="96"/>
      <c r="D103" s="97" t="s">
        <v>36</v>
      </c>
      <c r="E103" s="8">
        <f>SUM(E101:E102)</f>
        <v>33.059999999999995</v>
      </c>
    </row>
    <row r="104" spans="1:5" x14ac:dyDescent="0.25">
      <c r="A104" s="259" t="s">
        <v>103</v>
      </c>
      <c r="B104" s="260"/>
      <c r="C104" s="260"/>
      <c r="D104" s="261"/>
      <c r="E104" s="14">
        <f>SUM(E103:E103)</f>
        <v>33.059999999999995</v>
      </c>
    </row>
    <row r="105" spans="1:5" x14ac:dyDescent="0.25">
      <c r="A105" s="262" t="s">
        <v>104</v>
      </c>
      <c r="B105" s="263"/>
      <c r="C105" s="263"/>
      <c r="D105" s="264"/>
      <c r="E105" s="8"/>
    </row>
    <row r="106" spans="1:5" x14ac:dyDescent="0.25">
      <c r="A106" s="50">
        <v>5</v>
      </c>
      <c r="B106" s="267" t="s">
        <v>105</v>
      </c>
      <c r="C106" s="268"/>
      <c r="D106" s="17" t="s">
        <v>90</v>
      </c>
      <c r="E106" s="7" t="s">
        <v>27</v>
      </c>
    </row>
    <row r="107" spans="1:5" x14ac:dyDescent="0.25">
      <c r="A107" s="28" t="s">
        <v>8</v>
      </c>
      <c r="B107" s="60" t="s">
        <v>106</v>
      </c>
      <c r="C107" s="345"/>
      <c r="D107" s="346"/>
      <c r="E107" s="30">
        <v>20</v>
      </c>
    </row>
    <row r="108" spans="1:5" x14ac:dyDescent="0.25">
      <c r="A108" s="28" t="s">
        <v>11</v>
      </c>
      <c r="B108" s="61" t="s">
        <v>107</v>
      </c>
      <c r="C108" s="347" t="s">
        <v>108</v>
      </c>
      <c r="D108" s="348"/>
      <c r="E108" s="62">
        <v>0</v>
      </c>
    </row>
    <row r="109" spans="1:5" x14ac:dyDescent="0.25">
      <c r="A109" s="28" t="s">
        <v>14</v>
      </c>
      <c r="B109" s="63" t="s">
        <v>109</v>
      </c>
      <c r="C109" s="345" t="s">
        <v>110</v>
      </c>
      <c r="D109" s="346"/>
      <c r="E109" s="62">
        <v>0</v>
      </c>
    </row>
    <row r="110" spans="1:5" x14ac:dyDescent="0.25">
      <c r="A110" s="26" t="s">
        <v>17</v>
      </c>
      <c r="B110" s="52" t="s">
        <v>71</v>
      </c>
      <c r="C110" s="349"/>
      <c r="D110" s="350"/>
      <c r="E110" s="8">
        <v>0</v>
      </c>
    </row>
    <row r="111" spans="1:5" x14ac:dyDescent="0.25">
      <c r="A111" s="351" t="s">
        <v>111</v>
      </c>
      <c r="B111" s="352"/>
      <c r="C111" s="352"/>
      <c r="D111" s="353"/>
      <c r="E111" s="46">
        <f>SUM(E107:E110)</f>
        <v>20</v>
      </c>
    </row>
    <row r="112" spans="1:5" x14ac:dyDescent="0.25">
      <c r="A112" s="333" t="s">
        <v>112</v>
      </c>
      <c r="B112" s="333"/>
      <c r="C112" s="333"/>
      <c r="D112" s="101" t="s">
        <v>46</v>
      </c>
      <c r="E112" s="47">
        <f>E32</f>
        <v>946.9</v>
      </c>
    </row>
    <row r="113" spans="1:5" x14ac:dyDescent="0.25">
      <c r="A113" s="333"/>
      <c r="B113" s="333"/>
      <c r="C113" s="333"/>
      <c r="D113" s="101" t="s">
        <v>84</v>
      </c>
      <c r="E113" s="47">
        <f>E71</f>
        <v>1018.8299999999999</v>
      </c>
    </row>
    <row r="114" spans="1:5" x14ac:dyDescent="0.25">
      <c r="A114" s="333"/>
      <c r="B114" s="333"/>
      <c r="C114" s="333"/>
      <c r="D114" s="101" t="s">
        <v>85</v>
      </c>
      <c r="E114" s="47">
        <f>E80</f>
        <v>63.980000000000004</v>
      </c>
    </row>
    <row r="115" spans="1:5" x14ac:dyDescent="0.25">
      <c r="A115" s="333"/>
      <c r="B115" s="333"/>
      <c r="C115" s="333"/>
      <c r="D115" s="101" t="s">
        <v>113</v>
      </c>
      <c r="E115" s="47">
        <f>E104</f>
        <v>33.059999999999995</v>
      </c>
    </row>
    <row r="116" spans="1:5" x14ac:dyDescent="0.25">
      <c r="A116" s="333"/>
      <c r="B116" s="333"/>
      <c r="C116" s="333"/>
      <c r="D116" s="101" t="s">
        <v>114</v>
      </c>
      <c r="E116" s="47">
        <f>E111</f>
        <v>20</v>
      </c>
    </row>
    <row r="117" spans="1:5" x14ac:dyDescent="0.25">
      <c r="A117" s="333"/>
      <c r="B117" s="333"/>
      <c r="C117" s="333"/>
      <c r="D117" s="48" t="s">
        <v>72</v>
      </c>
      <c r="E117" s="22">
        <f>SUM(E112:E116)</f>
        <v>2082.77</v>
      </c>
    </row>
    <row r="118" spans="1:5" x14ac:dyDescent="0.25">
      <c r="A118" s="334" t="s">
        <v>115</v>
      </c>
      <c r="B118" s="335"/>
      <c r="C118" s="335" t="s">
        <v>116</v>
      </c>
      <c r="D118" s="336" t="s">
        <v>117</v>
      </c>
      <c r="E118" s="64"/>
    </row>
    <row r="119" spans="1:5" x14ac:dyDescent="0.25">
      <c r="A119" s="9">
        <v>6</v>
      </c>
      <c r="B119" s="267" t="s">
        <v>118</v>
      </c>
      <c r="C119" s="268"/>
      <c r="D119" s="17" t="s">
        <v>34</v>
      </c>
      <c r="E119" s="7" t="s">
        <v>27</v>
      </c>
    </row>
    <row r="120" spans="1:5" x14ac:dyDescent="0.25">
      <c r="A120" s="65" t="s">
        <v>8</v>
      </c>
      <c r="B120" s="60" t="s">
        <v>119</v>
      </c>
      <c r="C120" s="339">
        <v>2.0570000000000001E-2</v>
      </c>
      <c r="D120" s="340"/>
      <c r="E120" s="30">
        <f>TRUNC(+E117*C120,2)</f>
        <v>42.84</v>
      </c>
    </row>
    <row r="121" spans="1:5" ht="15.75" thickBot="1" x14ac:dyDescent="0.3">
      <c r="A121" s="65" t="s">
        <v>11</v>
      </c>
      <c r="B121" s="60" t="s">
        <v>120</v>
      </c>
      <c r="C121" s="341">
        <v>0.01</v>
      </c>
      <c r="D121" s="342"/>
      <c r="E121" s="30">
        <f>TRUNC(C121*(+E117+E120),2)</f>
        <v>21.25</v>
      </c>
    </row>
    <row r="122" spans="1:5" ht="15.75" thickBot="1" x14ac:dyDescent="0.3">
      <c r="A122" s="66"/>
      <c r="B122" s="67" t="s">
        <v>121</v>
      </c>
      <c r="C122" s="343" t="s">
        <v>122</v>
      </c>
      <c r="D122" s="344"/>
      <c r="E122" s="68">
        <f>E117+E120+E121</f>
        <v>2146.86</v>
      </c>
    </row>
    <row r="123" spans="1:5" ht="15.75" thickBot="1" x14ac:dyDescent="0.3">
      <c r="A123" s="69" t="s">
        <v>14</v>
      </c>
      <c r="B123" s="94" t="s">
        <v>123</v>
      </c>
      <c r="C123" s="70">
        <f>(D130*100)</f>
        <v>5.6499999999999995</v>
      </c>
      <c r="D123" s="71">
        <f>+(100-C123)/100</f>
        <v>0.94349999999999989</v>
      </c>
      <c r="E123" s="72">
        <f>TRUNC(E122/D123,2)</f>
        <v>2275.42</v>
      </c>
    </row>
    <row r="124" spans="1:5" x14ac:dyDescent="0.25">
      <c r="A124" s="73"/>
      <c r="B124" s="98" t="s">
        <v>124</v>
      </c>
      <c r="C124" s="74"/>
      <c r="D124" s="75"/>
      <c r="E124" s="8"/>
    </row>
    <row r="125" spans="1:5" x14ac:dyDescent="0.25">
      <c r="A125" s="73"/>
      <c r="B125" s="76" t="s">
        <v>125</v>
      </c>
      <c r="C125" s="56"/>
      <c r="D125" s="41">
        <v>6.4999999999999997E-3</v>
      </c>
      <c r="E125" s="8">
        <f>TRUNC(+E123*D125,2)</f>
        <v>14.79</v>
      </c>
    </row>
    <row r="126" spans="1:5" x14ac:dyDescent="0.25">
      <c r="A126" s="73"/>
      <c r="B126" s="76" t="s">
        <v>126</v>
      </c>
      <c r="C126" s="56"/>
      <c r="D126" s="41">
        <v>0.03</v>
      </c>
      <c r="E126" s="8">
        <f>TRUNC(+E123*D126,2)</f>
        <v>68.260000000000005</v>
      </c>
    </row>
    <row r="127" spans="1:5" x14ac:dyDescent="0.25">
      <c r="A127" s="73"/>
      <c r="B127" s="15" t="s">
        <v>127</v>
      </c>
      <c r="C127" s="77"/>
      <c r="D127" s="78"/>
      <c r="E127" s="8"/>
    </row>
    <row r="128" spans="1:5" x14ac:dyDescent="0.25">
      <c r="A128" s="73"/>
      <c r="B128" s="15" t="s">
        <v>128</v>
      </c>
      <c r="C128" s="77"/>
      <c r="D128" s="77"/>
      <c r="E128" s="8"/>
    </row>
    <row r="129" spans="1:5" x14ac:dyDescent="0.25">
      <c r="A129" s="73"/>
      <c r="B129" s="79" t="s">
        <v>129</v>
      </c>
      <c r="C129" s="56"/>
      <c r="D129" s="43">
        <v>0.02</v>
      </c>
      <c r="E129" s="80">
        <f>TRUNC(+E123*D129,2)</f>
        <v>45.5</v>
      </c>
    </row>
    <row r="130" spans="1:5" x14ac:dyDescent="0.25">
      <c r="A130" s="81"/>
      <c r="B130" s="78" t="s">
        <v>130</v>
      </c>
      <c r="C130" s="78"/>
      <c r="D130" s="82">
        <f>SUM(D125:D129)</f>
        <v>5.6499999999999995E-2</v>
      </c>
      <c r="E130" s="8">
        <f>SUM(E125:E129)</f>
        <v>128.55000000000001</v>
      </c>
    </row>
    <row r="131" spans="1:5" x14ac:dyDescent="0.25">
      <c r="A131" s="361" t="s">
        <v>131</v>
      </c>
      <c r="B131" s="362"/>
      <c r="C131" s="362"/>
      <c r="D131" s="363"/>
      <c r="E131" s="83">
        <f>E120+E121+E130</f>
        <v>192.64000000000001</v>
      </c>
    </row>
    <row r="132" spans="1:5" x14ac:dyDescent="0.25">
      <c r="A132" s="298" t="s">
        <v>132</v>
      </c>
      <c r="B132" s="299"/>
      <c r="C132" s="299"/>
      <c r="D132" s="300"/>
      <c r="E132" s="14">
        <f>SUM(E131:E131)</f>
        <v>192.64000000000001</v>
      </c>
    </row>
    <row r="133" spans="1:5" x14ac:dyDescent="0.25">
      <c r="A133" s="253" t="s">
        <v>133</v>
      </c>
      <c r="B133" s="254"/>
      <c r="C133" s="254"/>
      <c r="D133" s="254"/>
      <c r="E133" s="255"/>
    </row>
    <row r="134" spans="1:5" x14ac:dyDescent="0.25">
      <c r="A134" s="253" t="s">
        <v>134</v>
      </c>
      <c r="B134" s="254"/>
      <c r="C134" s="254"/>
      <c r="D134" s="255"/>
      <c r="E134" s="7" t="s">
        <v>27</v>
      </c>
    </row>
    <row r="135" spans="1:5" x14ac:dyDescent="0.25">
      <c r="A135" s="35" t="s">
        <v>8</v>
      </c>
      <c r="B135" s="296" t="s">
        <v>135</v>
      </c>
      <c r="C135" s="338"/>
      <c r="D135" s="297"/>
      <c r="E135" s="8">
        <f>E32</f>
        <v>946.9</v>
      </c>
    </row>
    <row r="136" spans="1:5" x14ac:dyDescent="0.25">
      <c r="A136" s="35" t="s">
        <v>11</v>
      </c>
      <c r="B136" s="296" t="s">
        <v>136</v>
      </c>
      <c r="C136" s="338"/>
      <c r="D136" s="297"/>
      <c r="E136" s="8">
        <f>+E71</f>
        <v>1018.8299999999999</v>
      </c>
    </row>
    <row r="137" spans="1:5" x14ac:dyDescent="0.25">
      <c r="A137" s="35" t="s">
        <v>14</v>
      </c>
      <c r="B137" s="296" t="s">
        <v>137</v>
      </c>
      <c r="C137" s="338"/>
      <c r="D137" s="297"/>
      <c r="E137" s="8">
        <f>+E80</f>
        <v>63.980000000000004</v>
      </c>
    </row>
    <row r="138" spans="1:5" x14ac:dyDescent="0.25">
      <c r="A138" s="35" t="s">
        <v>17</v>
      </c>
      <c r="B138" s="296" t="s">
        <v>138</v>
      </c>
      <c r="C138" s="338"/>
      <c r="D138" s="297"/>
      <c r="E138" s="8">
        <f>+E104</f>
        <v>33.059999999999995</v>
      </c>
    </row>
    <row r="139" spans="1:5" x14ac:dyDescent="0.25">
      <c r="A139" s="35" t="s">
        <v>56</v>
      </c>
      <c r="B139" s="67" t="s">
        <v>139</v>
      </c>
      <c r="C139" s="84"/>
      <c r="D139" s="85"/>
      <c r="E139" s="8">
        <f>+E111</f>
        <v>20</v>
      </c>
    </row>
    <row r="140" spans="1:5" x14ac:dyDescent="0.25">
      <c r="A140" s="354" t="s">
        <v>140</v>
      </c>
      <c r="B140" s="355"/>
      <c r="C140" s="356"/>
      <c r="D140" s="41"/>
      <c r="E140" s="8">
        <f>SUM(E135:E139)</f>
        <v>2082.77</v>
      </c>
    </row>
    <row r="141" spans="1:5" ht="15.75" thickBot="1" x14ac:dyDescent="0.3">
      <c r="A141" s="86" t="s">
        <v>58</v>
      </c>
      <c r="B141" s="290" t="s">
        <v>141</v>
      </c>
      <c r="C141" s="357"/>
      <c r="D141" s="291"/>
      <c r="E141" s="80">
        <f>E132</f>
        <v>192.64000000000001</v>
      </c>
    </row>
    <row r="142" spans="1:5" ht="15.75" thickBot="1" x14ac:dyDescent="0.3">
      <c r="A142" s="358" t="s">
        <v>142</v>
      </c>
      <c r="B142" s="359"/>
      <c r="C142" s="359"/>
      <c r="D142" s="360"/>
      <c r="E142" s="87">
        <f>+E140+E141</f>
        <v>2275.41</v>
      </c>
    </row>
  </sheetData>
  <mergeCells count="114">
    <mergeCell ref="B137:D137"/>
    <mergeCell ref="B138:D138"/>
    <mergeCell ref="A140:C140"/>
    <mergeCell ref="B141:D141"/>
    <mergeCell ref="A142:D142"/>
    <mergeCell ref="A131:D131"/>
    <mergeCell ref="A132:D132"/>
    <mergeCell ref="A133:E133"/>
    <mergeCell ref="A134:D134"/>
    <mergeCell ref="B135:D135"/>
    <mergeCell ref="B136:D136"/>
    <mergeCell ref="A112:C117"/>
    <mergeCell ref="A118:D118"/>
    <mergeCell ref="B119:C119"/>
    <mergeCell ref="C120:D120"/>
    <mergeCell ref="C121:D121"/>
    <mergeCell ref="C122:D122"/>
    <mergeCell ref="B106:C106"/>
    <mergeCell ref="C107:D107"/>
    <mergeCell ref="C108:D108"/>
    <mergeCell ref="C109:D109"/>
    <mergeCell ref="C110:D110"/>
    <mergeCell ref="A111:D111"/>
    <mergeCell ref="B97:C97"/>
    <mergeCell ref="A98:C98"/>
    <mergeCell ref="A99:E99"/>
    <mergeCell ref="B100:D100"/>
    <mergeCell ref="A104:D104"/>
    <mergeCell ref="A105:D105"/>
    <mergeCell ref="A80:D80"/>
    <mergeCell ref="A81:C84"/>
    <mergeCell ref="A85:D85"/>
    <mergeCell ref="A86:E86"/>
    <mergeCell ref="A94:C94"/>
    <mergeCell ref="A95:E95"/>
    <mergeCell ref="B74:C74"/>
    <mergeCell ref="B75:C75"/>
    <mergeCell ref="B76:C76"/>
    <mergeCell ref="B77:C77"/>
    <mergeCell ref="B78:C78"/>
    <mergeCell ref="B79:C79"/>
    <mergeCell ref="B64:C64"/>
    <mergeCell ref="A65:D65"/>
    <mergeCell ref="A66:E66"/>
    <mergeCell ref="B67:D67"/>
    <mergeCell ref="A72:E72"/>
    <mergeCell ref="B73:D73"/>
    <mergeCell ref="A59:A60"/>
    <mergeCell ref="B59:C60"/>
    <mergeCell ref="E59:E60"/>
    <mergeCell ref="B61:C61"/>
    <mergeCell ref="B62:C62"/>
    <mergeCell ref="B63:C63"/>
    <mergeCell ref="A53:C53"/>
    <mergeCell ref="B54:E54"/>
    <mergeCell ref="B55:C55"/>
    <mergeCell ref="A56:A58"/>
    <mergeCell ref="B56:C58"/>
    <mergeCell ref="E56:E58"/>
    <mergeCell ref="B47:C47"/>
    <mergeCell ref="B48:C48"/>
    <mergeCell ref="B49:C49"/>
    <mergeCell ref="B50:C50"/>
    <mergeCell ref="B51:C51"/>
    <mergeCell ref="B52:C52"/>
    <mergeCell ref="A39:D39"/>
    <mergeCell ref="A40:C42"/>
    <mergeCell ref="B43:D43"/>
    <mergeCell ref="B44:C44"/>
    <mergeCell ref="B45:C45"/>
    <mergeCell ref="B46:C46"/>
    <mergeCell ref="A31:D31"/>
    <mergeCell ref="A32:D32"/>
    <mergeCell ref="A33:D33"/>
    <mergeCell ref="B34:E34"/>
    <mergeCell ref="B35:C35"/>
    <mergeCell ref="A38:C38"/>
    <mergeCell ref="A26:D26"/>
    <mergeCell ref="B27:C27"/>
    <mergeCell ref="A28:A29"/>
    <mergeCell ref="B28:B29"/>
    <mergeCell ref="E28:E29"/>
    <mergeCell ref="C30:D30"/>
    <mergeCell ref="B23:C23"/>
    <mergeCell ref="D23:E23"/>
    <mergeCell ref="B24:C24"/>
    <mergeCell ref="D24:E24"/>
    <mergeCell ref="B25:C25"/>
    <mergeCell ref="D25:E25"/>
    <mergeCell ref="A17:E17"/>
    <mergeCell ref="A18:E18"/>
    <mergeCell ref="A19:D19"/>
    <mergeCell ref="B20:C20"/>
    <mergeCell ref="D20:E20"/>
    <mergeCell ref="B21:C21"/>
    <mergeCell ref="D21:E21"/>
    <mergeCell ref="A14:B16"/>
    <mergeCell ref="C14:C16"/>
    <mergeCell ref="D14:E16"/>
    <mergeCell ref="B6:E6"/>
    <mergeCell ref="A7:E7"/>
    <mergeCell ref="C8:E8"/>
    <mergeCell ref="C9:E9"/>
    <mergeCell ref="C10:E10"/>
    <mergeCell ref="C11:E11"/>
    <mergeCell ref="A1:E2"/>
    <mergeCell ref="A3:C3"/>
    <mergeCell ref="A4:C4"/>
    <mergeCell ref="D4:E4"/>
    <mergeCell ref="A5:C5"/>
    <mergeCell ref="D5:E5"/>
    <mergeCell ref="A12:E12"/>
    <mergeCell ref="A13:B13"/>
    <mergeCell ref="D13:E13"/>
  </mergeCells>
  <hyperlinks>
    <hyperlink ref="B77" location="Plan2!A1" display="Aviso prévio trabalhado" xr:uid="{00000000-0004-0000-2200-000000000000}"/>
    <hyperlink ref="B50" r:id="rId1" display="08 - Sebrae 0,3% ou 0,6% - IN nº 03, MPS/SRP/2005, Anexo II e III ver código da Tabela" xr:uid="{00000000-0004-0000-2200-000001000000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43">
    <tabColor rgb="FFFF0000"/>
  </sheetPr>
  <dimension ref="A1:E142"/>
  <sheetViews>
    <sheetView workbookViewId="0">
      <selection sqref="A1:XFD1048576"/>
    </sheetView>
  </sheetViews>
  <sheetFormatPr defaultColWidth="8.85546875" defaultRowHeight="15" x14ac:dyDescent="0.25"/>
  <cols>
    <col min="1" max="1" width="4.7109375" style="1" customWidth="1"/>
    <col min="2" max="2" width="37.5703125" style="1" customWidth="1"/>
    <col min="3" max="4" width="22.85546875" style="1" customWidth="1"/>
    <col min="5" max="5" width="30.28515625" style="1" customWidth="1"/>
    <col min="6" max="16384" width="8.85546875" style="1"/>
  </cols>
  <sheetData>
    <row r="1" spans="1:5" x14ac:dyDescent="0.25">
      <c r="A1" s="196" t="s">
        <v>0</v>
      </c>
      <c r="B1" s="197"/>
      <c r="C1" s="197"/>
      <c r="D1" s="197"/>
      <c r="E1" s="198"/>
    </row>
    <row r="2" spans="1:5" ht="15.75" thickBot="1" x14ac:dyDescent="0.3">
      <c r="A2" s="199"/>
      <c r="B2" s="200"/>
      <c r="C2" s="200"/>
      <c r="D2" s="200"/>
      <c r="E2" s="201"/>
    </row>
    <row r="3" spans="1:5" x14ac:dyDescent="0.25">
      <c r="A3" s="202"/>
      <c r="B3" s="203"/>
      <c r="C3" s="204"/>
      <c r="D3" s="2" t="s">
        <v>1</v>
      </c>
      <c r="E3" s="3" t="s">
        <v>2</v>
      </c>
    </row>
    <row r="4" spans="1:5" x14ac:dyDescent="0.25">
      <c r="A4" s="205" t="s">
        <v>3</v>
      </c>
      <c r="B4" s="206"/>
      <c r="C4" s="207"/>
      <c r="D4" s="208"/>
      <c r="E4" s="209"/>
    </row>
    <row r="5" spans="1:5" x14ac:dyDescent="0.25">
      <c r="A5" s="205" t="s">
        <v>4</v>
      </c>
      <c r="B5" s="206"/>
      <c r="C5" s="207"/>
      <c r="D5" s="210" t="s">
        <v>5</v>
      </c>
      <c r="E5" s="211"/>
    </row>
    <row r="6" spans="1:5" x14ac:dyDescent="0.25">
      <c r="A6" s="107"/>
      <c r="B6" s="234" t="s">
        <v>6</v>
      </c>
      <c r="C6" s="234"/>
      <c r="D6" s="234"/>
      <c r="E6" s="235"/>
    </row>
    <row r="7" spans="1:5" x14ac:dyDescent="0.25">
      <c r="A7" s="212" t="s">
        <v>7</v>
      </c>
      <c r="B7" s="213"/>
      <c r="C7" s="213"/>
      <c r="D7" s="213"/>
      <c r="E7" s="214"/>
    </row>
    <row r="8" spans="1:5" ht="30" x14ac:dyDescent="0.25">
      <c r="A8" s="4" t="s">
        <v>8</v>
      </c>
      <c r="B8" s="5" t="s">
        <v>9</v>
      </c>
      <c r="C8" s="236" t="s">
        <v>10</v>
      </c>
      <c r="D8" s="237"/>
      <c r="E8" s="238"/>
    </row>
    <row r="9" spans="1:5" x14ac:dyDescent="0.25">
      <c r="A9" s="4" t="s">
        <v>11</v>
      </c>
      <c r="B9" s="5" t="s">
        <v>12</v>
      </c>
      <c r="C9" s="239" t="s">
        <v>13</v>
      </c>
      <c r="D9" s="240"/>
      <c r="E9" s="241"/>
    </row>
    <row r="10" spans="1:5" ht="30" x14ac:dyDescent="0.25">
      <c r="A10" s="4" t="s">
        <v>14</v>
      </c>
      <c r="B10" s="5" t="s">
        <v>15</v>
      </c>
      <c r="C10" s="239" t="s">
        <v>16</v>
      </c>
      <c r="D10" s="240"/>
      <c r="E10" s="241"/>
    </row>
    <row r="11" spans="1:5" ht="30" x14ac:dyDescent="0.25">
      <c r="A11" s="4" t="s">
        <v>17</v>
      </c>
      <c r="B11" s="5" t="s">
        <v>18</v>
      </c>
      <c r="C11" s="239" t="s">
        <v>19</v>
      </c>
      <c r="D11" s="240"/>
      <c r="E11" s="241"/>
    </row>
    <row r="12" spans="1:5" x14ac:dyDescent="0.25">
      <c r="A12" s="212" t="s">
        <v>20</v>
      </c>
      <c r="B12" s="213"/>
      <c r="C12" s="213"/>
      <c r="D12" s="213"/>
      <c r="E12" s="214"/>
    </row>
    <row r="13" spans="1:5" x14ac:dyDescent="0.25">
      <c r="A13" s="215" t="s">
        <v>21</v>
      </c>
      <c r="B13" s="216"/>
      <c r="C13" s="6" t="s">
        <v>22</v>
      </c>
      <c r="D13" s="217" t="s">
        <v>23</v>
      </c>
      <c r="E13" s="218"/>
    </row>
    <row r="14" spans="1:5" x14ac:dyDescent="0.25">
      <c r="A14" s="219" t="s">
        <v>144</v>
      </c>
      <c r="B14" s="220"/>
      <c r="C14" s="225" t="s">
        <v>143</v>
      </c>
      <c r="D14" s="228"/>
      <c r="E14" s="229"/>
    </row>
    <row r="15" spans="1:5" x14ac:dyDescent="0.25">
      <c r="A15" s="221"/>
      <c r="B15" s="222"/>
      <c r="C15" s="226"/>
      <c r="D15" s="230"/>
      <c r="E15" s="231"/>
    </row>
    <row r="16" spans="1:5" x14ac:dyDescent="0.25">
      <c r="A16" s="223"/>
      <c r="B16" s="224"/>
      <c r="C16" s="227"/>
      <c r="D16" s="232"/>
      <c r="E16" s="233"/>
    </row>
    <row r="17" spans="1:5" ht="15.75" x14ac:dyDescent="0.25">
      <c r="A17" s="247" t="s">
        <v>24</v>
      </c>
      <c r="B17" s="248"/>
      <c r="C17" s="248"/>
      <c r="D17" s="248"/>
      <c r="E17" s="249"/>
    </row>
    <row r="18" spans="1:5" x14ac:dyDescent="0.25">
      <c r="A18" s="250" t="s">
        <v>25</v>
      </c>
      <c r="B18" s="251"/>
      <c r="C18" s="251"/>
      <c r="D18" s="251"/>
      <c r="E18" s="252"/>
    </row>
    <row r="19" spans="1:5" x14ac:dyDescent="0.25">
      <c r="A19" s="253" t="s">
        <v>26</v>
      </c>
      <c r="B19" s="254"/>
      <c r="C19" s="254"/>
      <c r="D19" s="255"/>
      <c r="E19" s="7" t="s">
        <v>27</v>
      </c>
    </row>
    <row r="20" spans="1:5" x14ac:dyDescent="0.25">
      <c r="A20" s="4">
        <v>1</v>
      </c>
      <c r="B20" s="242" t="s">
        <v>28</v>
      </c>
      <c r="C20" s="242"/>
      <c r="D20" s="244" t="s">
        <v>145</v>
      </c>
      <c r="E20" s="244"/>
    </row>
    <row r="21" spans="1:5" x14ac:dyDescent="0.25">
      <c r="A21" s="4">
        <v>2</v>
      </c>
      <c r="B21" s="242" t="s">
        <v>29</v>
      </c>
      <c r="C21" s="242"/>
      <c r="D21" s="244"/>
      <c r="E21" s="244"/>
    </row>
    <row r="22" spans="1:5" x14ac:dyDescent="0.25">
      <c r="A22" s="4">
        <v>3</v>
      </c>
      <c r="B22" s="105" t="s">
        <v>150</v>
      </c>
      <c r="C22" s="105"/>
      <c r="D22" s="106"/>
      <c r="E22" s="106"/>
    </row>
    <row r="23" spans="1:5" x14ac:dyDescent="0.25">
      <c r="A23" s="4">
        <v>4</v>
      </c>
      <c r="B23" s="242" t="s">
        <v>147</v>
      </c>
      <c r="C23" s="242"/>
      <c r="D23" s="243">
        <v>1680.67</v>
      </c>
      <c r="E23" s="243"/>
    </row>
    <row r="24" spans="1:5" x14ac:dyDescent="0.25">
      <c r="A24" s="4">
        <v>5</v>
      </c>
      <c r="B24" s="242" t="s">
        <v>30</v>
      </c>
      <c r="C24" s="242"/>
      <c r="D24" s="244" t="s">
        <v>152</v>
      </c>
      <c r="E24" s="244"/>
    </row>
    <row r="25" spans="1:5" x14ac:dyDescent="0.25">
      <c r="A25" s="4">
        <v>6</v>
      </c>
      <c r="B25" s="245" t="s">
        <v>31</v>
      </c>
      <c r="C25" s="245"/>
      <c r="D25" s="246"/>
      <c r="E25" s="246"/>
    </row>
    <row r="26" spans="1:5" x14ac:dyDescent="0.25">
      <c r="A26" s="262" t="s">
        <v>32</v>
      </c>
      <c r="B26" s="263"/>
      <c r="C26" s="263"/>
      <c r="D26" s="264"/>
      <c r="E26" s="8"/>
    </row>
    <row r="27" spans="1:5" x14ac:dyDescent="0.25">
      <c r="A27" s="9">
        <v>1</v>
      </c>
      <c r="B27" s="267" t="s">
        <v>33</v>
      </c>
      <c r="C27" s="268"/>
      <c r="D27" s="10" t="s">
        <v>149</v>
      </c>
      <c r="E27" s="7" t="s">
        <v>27</v>
      </c>
    </row>
    <row r="28" spans="1:5" x14ac:dyDescent="0.25">
      <c r="A28" s="272" t="s">
        <v>8</v>
      </c>
      <c r="B28" s="274" t="s">
        <v>35</v>
      </c>
      <c r="C28" s="91" t="s">
        <v>146</v>
      </c>
      <c r="D28" s="92">
        <v>40</v>
      </c>
      <c r="E28" s="276">
        <f>TRUNC(D23*D28/D29,2)</f>
        <v>1527.88</v>
      </c>
    </row>
    <row r="29" spans="1:5" x14ac:dyDescent="0.25">
      <c r="A29" s="273"/>
      <c r="B29" s="275"/>
      <c r="C29" s="91"/>
      <c r="D29" s="93">
        <v>44</v>
      </c>
      <c r="E29" s="277"/>
    </row>
    <row r="30" spans="1:5" x14ac:dyDescent="0.25">
      <c r="A30" s="11"/>
      <c r="B30" s="12"/>
      <c r="C30" s="278"/>
      <c r="D30" s="279"/>
      <c r="E30" s="13">
        <v>0</v>
      </c>
    </row>
    <row r="31" spans="1:5" x14ac:dyDescent="0.25">
      <c r="A31" s="256" t="s">
        <v>36</v>
      </c>
      <c r="B31" s="257"/>
      <c r="C31" s="257"/>
      <c r="D31" s="258"/>
      <c r="E31" s="8">
        <f>SUM(E28:E30)</f>
        <v>1527.88</v>
      </c>
    </row>
    <row r="32" spans="1:5" x14ac:dyDescent="0.25">
      <c r="A32" s="259" t="s">
        <v>37</v>
      </c>
      <c r="B32" s="260"/>
      <c r="C32" s="260"/>
      <c r="D32" s="261"/>
      <c r="E32" s="14">
        <f>SUM(E31:E31)</f>
        <v>1527.88</v>
      </c>
    </row>
    <row r="33" spans="1:5" x14ac:dyDescent="0.25">
      <c r="A33" s="262" t="s">
        <v>38</v>
      </c>
      <c r="B33" s="263"/>
      <c r="C33" s="263"/>
      <c r="D33" s="264"/>
      <c r="E33" s="8"/>
    </row>
    <row r="34" spans="1:5" x14ac:dyDescent="0.25">
      <c r="A34" s="15"/>
      <c r="B34" s="265" t="s">
        <v>39</v>
      </c>
      <c r="C34" s="265"/>
      <c r="D34" s="265"/>
      <c r="E34" s="266"/>
    </row>
    <row r="35" spans="1:5" x14ac:dyDescent="0.25">
      <c r="A35" s="16" t="s">
        <v>40</v>
      </c>
      <c r="B35" s="267" t="s">
        <v>41</v>
      </c>
      <c r="C35" s="268"/>
      <c r="D35" s="17" t="s">
        <v>34</v>
      </c>
      <c r="E35" s="7" t="s">
        <v>27</v>
      </c>
    </row>
    <row r="36" spans="1:5" x14ac:dyDescent="0.25">
      <c r="A36" s="17" t="s">
        <v>8</v>
      </c>
      <c r="B36" s="103" t="s">
        <v>42</v>
      </c>
      <c r="C36" s="102"/>
      <c r="D36" s="18">
        <f>1/12</f>
        <v>8.3333333333333329E-2</v>
      </c>
      <c r="E36" s="8">
        <f>TRUNC($E$32*D36,2)</f>
        <v>127.32</v>
      </c>
    </row>
    <row r="37" spans="1:5" x14ac:dyDescent="0.25">
      <c r="A37" s="17" t="s">
        <v>11</v>
      </c>
      <c r="B37" s="103" t="s">
        <v>43</v>
      </c>
      <c r="C37" s="102"/>
      <c r="D37" s="18">
        <f>(((1+1/3)/12))</f>
        <v>0.1111111111111111</v>
      </c>
      <c r="E37" s="8">
        <f>TRUNC($E$32*D37,2)</f>
        <v>169.76</v>
      </c>
    </row>
    <row r="38" spans="1:5" x14ac:dyDescent="0.25">
      <c r="A38" s="269" t="s">
        <v>36</v>
      </c>
      <c r="B38" s="270"/>
      <c r="C38" s="271"/>
      <c r="D38" s="19">
        <f>SUM(D36:D37)</f>
        <v>0.19444444444444442</v>
      </c>
      <c r="E38" s="8">
        <f>SUM(E36:E37)</f>
        <v>297.08</v>
      </c>
    </row>
    <row r="39" spans="1:5" x14ac:dyDescent="0.25">
      <c r="A39" s="284" t="s">
        <v>44</v>
      </c>
      <c r="B39" s="284"/>
      <c r="C39" s="284"/>
      <c r="D39" s="284"/>
      <c r="E39" s="8">
        <f>SUM(E38:E38)</f>
        <v>297.08</v>
      </c>
    </row>
    <row r="40" spans="1:5" x14ac:dyDescent="0.25">
      <c r="A40" s="285" t="s">
        <v>45</v>
      </c>
      <c r="B40" s="285"/>
      <c r="C40" s="285"/>
      <c r="D40" s="20" t="s">
        <v>46</v>
      </c>
      <c r="E40" s="21">
        <f>E32</f>
        <v>1527.88</v>
      </c>
    </row>
    <row r="41" spans="1:5" x14ac:dyDescent="0.25">
      <c r="A41" s="285"/>
      <c r="B41" s="285"/>
      <c r="C41" s="285"/>
      <c r="D41" s="20" t="s">
        <v>47</v>
      </c>
      <c r="E41" s="22">
        <f>E39</f>
        <v>297.08</v>
      </c>
    </row>
    <row r="42" spans="1:5" x14ac:dyDescent="0.25">
      <c r="A42" s="285"/>
      <c r="B42" s="285"/>
      <c r="C42" s="285"/>
      <c r="D42" s="23" t="s">
        <v>36</v>
      </c>
      <c r="E42" s="22">
        <f>SUM(E40:E41)</f>
        <v>1824.96</v>
      </c>
    </row>
    <row r="43" spans="1:5" x14ac:dyDescent="0.25">
      <c r="A43" s="24"/>
      <c r="B43" s="286" t="s">
        <v>48</v>
      </c>
      <c r="C43" s="286"/>
      <c r="D43" s="287"/>
      <c r="E43" s="25"/>
    </row>
    <row r="44" spans="1:5" x14ac:dyDescent="0.25">
      <c r="A44" s="9" t="s">
        <v>49</v>
      </c>
      <c r="B44" s="267" t="s">
        <v>50</v>
      </c>
      <c r="C44" s="268"/>
      <c r="D44" s="17" t="s">
        <v>51</v>
      </c>
      <c r="E44" s="7" t="s">
        <v>27</v>
      </c>
    </row>
    <row r="45" spans="1:5" x14ac:dyDescent="0.25">
      <c r="A45" s="26" t="s">
        <v>8</v>
      </c>
      <c r="B45" s="282" t="s">
        <v>52</v>
      </c>
      <c r="C45" s="283"/>
      <c r="D45" s="27">
        <v>0.2</v>
      </c>
      <c r="E45" s="8">
        <f>TRUNC($E$42*D45,2)</f>
        <v>364.99</v>
      </c>
    </row>
    <row r="46" spans="1:5" x14ac:dyDescent="0.25">
      <c r="A46" s="26" t="s">
        <v>11</v>
      </c>
      <c r="B46" s="282" t="s">
        <v>53</v>
      </c>
      <c r="C46" s="283"/>
      <c r="D46" s="27">
        <v>2.5000000000000001E-2</v>
      </c>
      <c r="E46" s="8">
        <f>TRUNC($E$42*D46,2)</f>
        <v>45.62</v>
      </c>
    </row>
    <row r="47" spans="1:5" x14ac:dyDescent="0.25">
      <c r="A47" s="28" t="s">
        <v>14</v>
      </c>
      <c r="B47" s="280" t="s">
        <v>54</v>
      </c>
      <c r="C47" s="281"/>
      <c r="D47" s="29">
        <v>2.3699999999999999E-2</v>
      </c>
      <c r="E47" s="30">
        <f t="shared" ref="E47:E52" si="0">TRUNC($E$42*D47,2)</f>
        <v>43.25</v>
      </c>
    </row>
    <row r="48" spans="1:5" x14ac:dyDescent="0.25">
      <c r="A48" s="26" t="s">
        <v>17</v>
      </c>
      <c r="B48" s="282" t="s">
        <v>55</v>
      </c>
      <c r="C48" s="283"/>
      <c r="D48" s="27">
        <v>1.4999999999999999E-2</v>
      </c>
      <c r="E48" s="8">
        <f t="shared" si="0"/>
        <v>27.37</v>
      </c>
    </row>
    <row r="49" spans="1:5" x14ac:dyDescent="0.25">
      <c r="A49" s="26" t="s">
        <v>56</v>
      </c>
      <c r="B49" s="282" t="s">
        <v>57</v>
      </c>
      <c r="C49" s="283"/>
      <c r="D49" s="27">
        <v>0.01</v>
      </c>
      <c r="E49" s="8">
        <f t="shared" si="0"/>
        <v>18.239999999999998</v>
      </c>
    </row>
    <row r="50" spans="1:5" x14ac:dyDescent="0.25">
      <c r="A50" s="26" t="s">
        <v>58</v>
      </c>
      <c r="B50" s="282" t="s">
        <v>59</v>
      </c>
      <c r="C50" s="283"/>
      <c r="D50" s="27">
        <v>6.0000000000000001E-3</v>
      </c>
      <c r="E50" s="8">
        <f>TRUNC($E$42*D50,2)</f>
        <v>10.94</v>
      </c>
    </row>
    <row r="51" spans="1:5" x14ac:dyDescent="0.25">
      <c r="A51" s="26" t="s">
        <v>60</v>
      </c>
      <c r="B51" s="282" t="s">
        <v>61</v>
      </c>
      <c r="C51" s="283"/>
      <c r="D51" s="27">
        <v>2E-3</v>
      </c>
      <c r="E51" s="8">
        <f t="shared" si="0"/>
        <v>3.64</v>
      </c>
    </row>
    <row r="52" spans="1:5" x14ac:dyDescent="0.25">
      <c r="A52" s="26" t="s">
        <v>62</v>
      </c>
      <c r="B52" s="282" t="s">
        <v>63</v>
      </c>
      <c r="C52" s="283"/>
      <c r="D52" s="27">
        <v>0.08</v>
      </c>
      <c r="E52" s="8">
        <f t="shared" si="0"/>
        <v>145.99</v>
      </c>
    </row>
    <row r="53" spans="1:5" x14ac:dyDescent="0.25">
      <c r="A53" s="298" t="s">
        <v>36</v>
      </c>
      <c r="B53" s="299"/>
      <c r="C53" s="300"/>
      <c r="D53" s="31">
        <f>SUM(D45:D52)</f>
        <v>0.36170000000000002</v>
      </c>
      <c r="E53" s="14">
        <f>SUM(E45:E52)</f>
        <v>660.04000000000008</v>
      </c>
    </row>
    <row r="54" spans="1:5" x14ac:dyDescent="0.25">
      <c r="A54" s="15"/>
      <c r="B54" s="265" t="s">
        <v>64</v>
      </c>
      <c r="C54" s="265"/>
      <c r="D54" s="265"/>
      <c r="E54" s="266"/>
    </row>
    <row r="55" spans="1:5" x14ac:dyDescent="0.25">
      <c r="A55" s="9" t="s">
        <v>65</v>
      </c>
      <c r="B55" s="267" t="s">
        <v>66</v>
      </c>
      <c r="C55" s="268"/>
      <c r="D55" s="17" t="s">
        <v>34</v>
      </c>
      <c r="E55" s="7" t="s">
        <v>27</v>
      </c>
    </row>
    <row r="56" spans="1:5" x14ac:dyDescent="0.25">
      <c r="A56" s="301" t="s">
        <v>8</v>
      </c>
      <c r="B56" s="304" t="s">
        <v>67</v>
      </c>
      <c r="C56" s="305"/>
      <c r="D56" s="88">
        <v>22</v>
      </c>
      <c r="E56" s="310">
        <f>TRUNC(((D56*D57*D58))-($E$28*6%),2)</f>
        <v>38.119999999999997</v>
      </c>
    </row>
    <row r="57" spans="1:5" x14ac:dyDescent="0.25">
      <c r="A57" s="302"/>
      <c r="B57" s="306"/>
      <c r="C57" s="307"/>
      <c r="D57" s="88">
        <v>2.95</v>
      </c>
      <c r="E57" s="311"/>
    </row>
    <row r="58" spans="1:5" x14ac:dyDescent="0.25">
      <c r="A58" s="303"/>
      <c r="B58" s="308"/>
      <c r="C58" s="309"/>
      <c r="D58" s="88">
        <v>2</v>
      </c>
      <c r="E58" s="312"/>
    </row>
    <row r="59" spans="1:5" x14ac:dyDescent="0.25">
      <c r="A59" s="288" t="s">
        <v>11</v>
      </c>
      <c r="B59" s="290" t="s">
        <v>68</v>
      </c>
      <c r="C59" s="291"/>
      <c r="D59" s="89">
        <v>19.899999999999999</v>
      </c>
      <c r="E59" s="294">
        <f>TRUNC((D56*D59*D60),2)</f>
        <v>350.24</v>
      </c>
    </row>
    <row r="60" spans="1:5" x14ac:dyDescent="0.25">
      <c r="A60" s="289"/>
      <c r="B60" s="292"/>
      <c r="C60" s="293"/>
      <c r="D60" s="90">
        <v>0.8</v>
      </c>
      <c r="E60" s="295"/>
    </row>
    <row r="61" spans="1:5" x14ac:dyDescent="0.25">
      <c r="A61" s="26" t="s">
        <v>14</v>
      </c>
      <c r="B61" s="296" t="s">
        <v>69</v>
      </c>
      <c r="C61" s="297"/>
      <c r="D61" s="32"/>
      <c r="E61" s="8">
        <v>0</v>
      </c>
    </row>
    <row r="62" spans="1:5" x14ac:dyDescent="0.25">
      <c r="A62" s="26" t="s">
        <v>17</v>
      </c>
      <c r="B62" s="296" t="s">
        <v>70</v>
      </c>
      <c r="C62" s="297"/>
      <c r="D62" s="33"/>
      <c r="E62" s="8">
        <v>2.44</v>
      </c>
    </row>
    <row r="63" spans="1:5" x14ac:dyDescent="0.25">
      <c r="A63" s="26" t="s">
        <v>56</v>
      </c>
      <c r="B63" s="296" t="s">
        <v>71</v>
      </c>
      <c r="C63" s="297"/>
      <c r="D63" s="32"/>
      <c r="E63" s="8">
        <v>0</v>
      </c>
    </row>
    <row r="64" spans="1:5" x14ac:dyDescent="0.25">
      <c r="A64" s="26" t="s">
        <v>58</v>
      </c>
      <c r="B64" s="296" t="s">
        <v>71</v>
      </c>
      <c r="C64" s="297"/>
      <c r="D64" s="34"/>
      <c r="E64" s="8">
        <v>0</v>
      </c>
    </row>
    <row r="65" spans="1:5" x14ac:dyDescent="0.25">
      <c r="A65" s="320" t="s">
        <v>72</v>
      </c>
      <c r="B65" s="321"/>
      <c r="C65" s="321"/>
      <c r="D65" s="322"/>
      <c r="E65" s="14">
        <f>SUM(E56:E64)</f>
        <v>390.8</v>
      </c>
    </row>
    <row r="66" spans="1:5" x14ac:dyDescent="0.25">
      <c r="A66" s="323" t="s">
        <v>73</v>
      </c>
      <c r="B66" s="323"/>
      <c r="C66" s="323"/>
      <c r="D66" s="323"/>
      <c r="E66" s="323"/>
    </row>
    <row r="67" spans="1:5" x14ac:dyDescent="0.25">
      <c r="A67" s="35">
        <v>2</v>
      </c>
      <c r="B67" s="267" t="s">
        <v>74</v>
      </c>
      <c r="C67" s="324"/>
      <c r="D67" s="268"/>
      <c r="E67" s="36" t="s">
        <v>27</v>
      </c>
    </row>
    <row r="68" spans="1:5" x14ac:dyDescent="0.25">
      <c r="A68" s="35" t="s">
        <v>40</v>
      </c>
      <c r="B68" s="95" t="s">
        <v>41</v>
      </c>
      <c r="C68" s="96"/>
      <c r="D68" s="37"/>
      <c r="E68" s="8">
        <f>E39</f>
        <v>297.08</v>
      </c>
    </row>
    <row r="69" spans="1:5" x14ac:dyDescent="0.25">
      <c r="A69" s="35" t="s">
        <v>49</v>
      </c>
      <c r="B69" s="95" t="s">
        <v>50</v>
      </c>
      <c r="C69" s="96"/>
      <c r="D69" s="37"/>
      <c r="E69" s="8">
        <f>E53</f>
        <v>660.04000000000008</v>
      </c>
    </row>
    <row r="70" spans="1:5" x14ac:dyDescent="0.25">
      <c r="A70" s="35" t="s">
        <v>65</v>
      </c>
      <c r="B70" s="95" t="s">
        <v>66</v>
      </c>
      <c r="C70" s="96"/>
      <c r="D70" s="37"/>
      <c r="E70" s="8">
        <f>E65</f>
        <v>390.8</v>
      </c>
    </row>
    <row r="71" spans="1:5" x14ac:dyDescent="0.25">
      <c r="A71" s="38"/>
      <c r="B71" s="99"/>
      <c r="C71" s="99"/>
      <c r="D71" s="100" t="s">
        <v>36</v>
      </c>
      <c r="E71" s="14">
        <f>SUM(E68:E70)</f>
        <v>1347.92</v>
      </c>
    </row>
    <row r="72" spans="1:5" x14ac:dyDescent="0.25">
      <c r="A72" s="325" t="s">
        <v>75</v>
      </c>
      <c r="B72" s="325"/>
      <c r="C72" s="325"/>
      <c r="D72" s="325"/>
      <c r="E72" s="325"/>
    </row>
    <row r="73" spans="1:5" x14ac:dyDescent="0.25">
      <c r="A73" s="9">
        <v>3</v>
      </c>
      <c r="B73" s="253" t="s">
        <v>76</v>
      </c>
      <c r="C73" s="326"/>
      <c r="D73" s="327"/>
      <c r="E73" s="39" t="s">
        <v>27</v>
      </c>
    </row>
    <row r="74" spans="1:5" x14ac:dyDescent="0.25">
      <c r="A74" s="40" t="s">
        <v>8</v>
      </c>
      <c r="B74" s="313" t="s">
        <v>77</v>
      </c>
      <c r="C74" s="314"/>
      <c r="D74" s="41">
        <f>((1/12)*0.03)</f>
        <v>2.4999999999999996E-3</v>
      </c>
      <c r="E74" s="8">
        <f>TRUNC(+$E$32*D74,2)</f>
        <v>3.81</v>
      </c>
    </row>
    <row r="75" spans="1:5" x14ac:dyDescent="0.25">
      <c r="A75" s="40" t="s">
        <v>11</v>
      </c>
      <c r="B75" s="313" t="s">
        <v>78</v>
      </c>
      <c r="C75" s="314"/>
      <c r="D75" s="41">
        <f>+D52</f>
        <v>0.08</v>
      </c>
      <c r="E75" s="8">
        <f>TRUNC(+E74*D75,2)</f>
        <v>0.3</v>
      </c>
    </row>
    <row r="76" spans="1:5" x14ac:dyDescent="0.25">
      <c r="A76" s="40" t="s">
        <v>14</v>
      </c>
      <c r="B76" s="313" t="s">
        <v>79</v>
      </c>
      <c r="C76" s="314"/>
      <c r="D76" s="41">
        <f>(0.08*0.5*0.03)</f>
        <v>1.1999999999999999E-3</v>
      </c>
      <c r="E76" s="8">
        <f>ROUND(+$E$32*D76,2)</f>
        <v>1.83</v>
      </c>
    </row>
    <row r="77" spans="1:5" x14ac:dyDescent="0.25">
      <c r="A77" s="42" t="s">
        <v>17</v>
      </c>
      <c r="B77" s="315" t="s">
        <v>80</v>
      </c>
      <c r="C77" s="316"/>
      <c r="D77" s="43">
        <f>((7/30)/12)*0.97</f>
        <v>1.886111111111111E-2</v>
      </c>
      <c r="E77" s="8">
        <f>TRUNC(+D77*$E$32,2)</f>
        <v>28.81</v>
      </c>
    </row>
    <row r="78" spans="1:5" x14ac:dyDescent="0.25">
      <c r="A78" s="40" t="s">
        <v>56</v>
      </c>
      <c r="B78" s="317" t="s">
        <v>81</v>
      </c>
      <c r="C78" s="317"/>
      <c r="D78" s="41">
        <f>+D53</f>
        <v>0.36170000000000002</v>
      </c>
      <c r="E78" s="8">
        <f>TRUNC(+E77*D78,2)</f>
        <v>10.42</v>
      </c>
    </row>
    <row r="79" spans="1:5" x14ac:dyDescent="0.25">
      <c r="A79" s="44" t="s">
        <v>58</v>
      </c>
      <c r="B79" s="318" t="s">
        <v>82</v>
      </c>
      <c r="C79" s="319"/>
      <c r="D79" s="45">
        <f>(0.08*0.5)*0.97</f>
        <v>3.8800000000000001E-2</v>
      </c>
      <c r="E79" s="8">
        <f>TRUNC(+E32*D79,E351)</f>
        <v>59</v>
      </c>
    </row>
    <row r="80" spans="1:5" x14ac:dyDescent="0.25">
      <c r="A80" s="330" t="s">
        <v>36</v>
      </c>
      <c r="B80" s="331"/>
      <c r="C80" s="331"/>
      <c r="D80" s="332"/>
      <c r="E80" s="46">
        <f>SUM(E74:E79)</f>
        <v>104.17</v>
      </c>
    </row>
    <row r="81" spans="1:5" x14ac:dyDescent="0.25">
      <c r="A81" s="333" t="s">
        <v>83</v>
      </c>
      <c r="B81" s="333"/>
      <c r="C81" s="333"/>
      <c r="D81" s="101" t="s">
        <v>46</v>
      </c>
      <c r="E81" s="47">
        <f>E32</f>
        <v>1527.88</v>
      </c>
    </row>
    <row r="82" spans="1:5" x14ac:dyDescent="0.25">
      <c r="A82" s="333"/>
      <c r="B82" s="333"/>
      <c r="C82" s="333"/>
      <c r="D82" s="101" t="s">
        <v>84</v>
      </c>
      <c r="E82" s="47">
        <f>E71</f>
        <v>1347.92</v>
      </c>
    </row>
    <row r="83" spans="1:5" x14ac:dyDescent="0.25">
      <c r="A83" s="333"/>
      <c r="B83" s="333"/>
      <c r="C83" s="333"/>
      <c r="D83" s="101" t="s">
        <v>85</v>
      </c>
      <c r="E83" s="47">
        <f>E80</f>
        <v>104.17</v>
      </c>
    </row>
    <row r="84" spans="1:5" x14ac:dyDescent="0.25">
      <c r="A84" s="333"/>
      <c r="B84" s="333"/>
      <c r="C84" s="333"/>
      <c r="D84" s="48" t="s">
        <v>72</v>
      </c>
      <c r="E84" s="22">
        <f>SUM(E81:E83)</f>
        <v>2979.9700000000003</v>
      </c>
    </row>
    <row r="85" spans="1:5" x14ac:dyDescent="0.25">
      <c r="A85" s="334" t="s">
        <v>86</v>
      </c>
      <c r="B85" s="335"/>
      <c r="C85" s="335"/>
      <c r="D85" s="336"/>
      <c r="E85" s="49" t="s">
        <v>34</v>
      </c>
    </row>
    <row r="86" spans="1:5" x14ac:dyDescent="0.25">
      <c r="A86" s="337" t="s">
        <v>87</v>
      </c>
      <c r="B86" s="265"/>
      <c r="C86" s="265"/>
      <c r="D86" s="265"/>
      <c r="E86" s="266"/>
    </row>
    <row r="87" spans="1:5" x14ac:dyDescent="0.25">
      <c r="A87" s="50" t="s">
        <v>88</v>
      </c>
      <c r="B87" s="15" t="s">
        <v>89</v>
      </c>
      <c r="C87" s="51"/>
      <c r="D87" s="17" t="s">
        <v>90</v>
      </c>
      <c r="E87" s="7" t="s">
        <v>27</v>
      </c>
    </row>
    <row r="88" spans="1:5" ht="16.5" x14ac:dyDescent="0.25">
      <c r="A88" s="26" t="s">
        <v>8</v>
      </c>
      <c r="B88" s="52" t="s">
        <v>91</v>
      </c>
      <c r="C88" s="53"/>
      <c r="D88" s="41">
        <f>(( 1+1/3)/12)/12</f>
        <v>9.2592592592592587E-3</v>
      </c>
      <c r="E88" s="8">
        <f>TRUNC(+D88*$E$84,2)</f>
        <v>27.59</v>
      </c>
    </row>
    <row r="89" spans="1:5" ht="16.5" x14ac:dyDescent="0.25">
      <c r="A89" s="26" t="s">
        <v>11</v>
      </c>
      <c r="B89" t="s">
        <v>92</v>
      </c>
      <c r="C89" s="53"/>
      <c r="D89" s="41">
        <f>((2/30)/12)</f>
        <v>5.5555555555555558E-3</v>
      </c>
      <c r="E89" s="8">
        <f>TRUNC(+D89*$E$84,2)</f>
        <v>16.55</v>
      </c>
    </row>
    <row r="90" spans="1:5" ht="16.5" x14ac:dyDescent="0.25">
      <c r="A90" s="26" t="s">
        <v>14</v>
      </c>
      <c r="B90" s="52" t="s">
        <v>93</v>
      </c>
      <c r="C90" s="53"/>
      <c r="D90" s="41">
        <f>((5/30)/12)*0.02</f>
        <v>2.7777777777777778E-4</v>
      </c>
      <c r="E90" s="8">
        <f t="shared" ref="E90:E93" si="1">TRUNC(+D90*$E$84,2)</f>
        <v>0.82</v>
      </c>
    </row>
    <row r="91" spans="1:5" ht="16.5" x14ac:dyDescent="0.25">
      <c r="A91" s="26" t="s">
        <v>17</v>
      </c>
      <c r="B91" s="52" t="s">
        <v>94</v>
      </c>
      <c r="C91" s="53"/>
      <c r="D91" s="41">
        <f>((15/30)/12)*0.02</f>
        <v>8.3333333333333328E-4</v>
      </c>
      <c r="E91" s="8">
        <f>TRUNC(+D91*$E$84,2)</f>
        <v>2.48</v>
      </c>
    </row>
    <row r="92" spans="1:5" ht="16.5" x14ac:dyDescent="0.25">
      <c r="A92" s="26" t="s">
        <v>56</v>
      </c>
      <c r="B92" s="52" t="s">
        <v>95</v>
      </c>
      <c r="C92" s="53"/>
      <c r="D92" s="54">
        <f>((1+1/3)/12)*0.01*((4/12))</f>
        <v>3.7037037037037035E-4</v>
      </c>
      <c r="E92" s="8">
        <f t="shared" si="1"/>
        <v>1.1000000000000001</v>
      </c>
    </row>
    <row r="93" spans="1:5" x14ac:dyDescent="0.25">
      <c r="A93" s="26" t="s">
        <v>58</v>
      </c>
      <c r="B93" s="55" t="s">
        <v>96</v>
      </c>
      <c r="C93" s="56"/>
      <c r="D93" s="27">
        <v>0</v>
      </c>
      <c r="E93" s="8">
        <f t="shared" si="1"/>
        <v>0</v>
      </c>
    </row>
    <row r="94" spans="1:5" x14ac:dyDescent="0.25">
      <c r="A94" s="298" t="s">
        <v>36</v>
      </c>
      <c r="B94" s="299"/>
      <c r="C94" s="300"/>
      <c r="D94" s="57"/>
      <c r="E94" s="14">
        <f>SUM(E88:E93)</f>
        <v>48.54</v>
      </c>
    </row>
    <row r="95" spans="1:5" x14ac:dyDescent="0.25">
      <c r="A95" s="296" t="s">
        <v>97</v>
      </c>
      <c r="B95" s="338"/>
      <c r="C95" s="338"/>
      <c r="D95" s="338"/>
      <c r="E95" s="297"/>
    </row>
    <row r="96" spans="1:5" x14ac:dyDescent="0.25">
      <c r="A96" s="104" t="s">
        <v>98</v>
      </c>
      <c r="B96" s="15" t="s">
        <v>99</v>
      </c>
      <c r="C96" s="51"/>
      <c r="D96" s="17" t="s">
        <v>90</v>
      </c>
      <c r="E96" s="7" t="s">
        <v>27</v>
      </c>
    </row>
    <row r="97" spans="1:5" x14ac:dyDescent="0.25">
      <c r="A97" s="26" t="s">
        <v>8</v>
      </c>
      <c r="B97" s="328" t="s">
        <v>100</v>
      </c>
      <c r="C97" s="329"/>
      <c r="D97" s="27"/>
      <c r="E97" s="58">
        <v>0</v>
      </c>
    </row>
    <row r="98" spans="1:5" x14ac:dyDescent="0.25">
      <c r="A98" s="298" t="s">
        <v>36</v>
      </c>
      <c r="B98" s="299"/>
      <c r="C98" s="300"/>
      <c r="D98" s="57"/>
      <c r="E98" s="14">
        <f>SUM(E97)</f>
        <v>0</v>
      </c>
    </row>
    <row r="99" spans="1:5" x14ac:dyDescent="0.25">
      <c r="A99" s="323" t="s">
        <v>101</v>
      </c>
      <c r="B99" s="323"/>
      <c r="C99" s="323"/>
      <c r="D99" s="323"/>
      <c r="E99" s="323"/>
    </row>
    <row r="100" spans="1:5" x14ac:dyDescent="0.25">
      <c r="A100" s="35">
        <v>4</v>
      </c>
      <c r="B100" s="267" t="s">
        <v>102</v>
      </c>
      <c r="C100" s="324"/>
      <c r="D100" s="268"/>
      <c r="E100" s="36" t="s">
        <v>27</v>
      </c>
    </row>
    <row r="101" spans="1:5" x14ac:dyDescent="0.25">
      <c r="A101" s="35" t="s">
        <v>88</v>
      </c>
      <c r="B101" s="95" t="s">
        <v>89</v>
      </c>
      <c r="C101" s="96"/>
      <c r="D101" s="37"/>
      <c r="E101" s="8">
        <f>+E94</f>
        <v>48.54</v>
      </c>
    </row>
    <row r="102" spans="1:5" x14ac:dyDescent="0.25">
      <c r="A102" s="35" t="s">
        <v>98</v>
      </c>
      <c r="B102" s="95" t="s">
        <v>99</v>
      </c>
      <c r="C102" s="96"/>
      <c r="D102" s="37"/>
      <c r="E102" s="8">
        <f>+E98</f>
        <v>0</v>
      </c>
    </row>
    <row r="103" spans="1:5" x14ac:dyDescent="0.25">
      <c r="A103" s="59"/>
      <c r="B103" s="96"/>
      <c r="C103" s="96"/>
      <c r="D103" s="97" t="s">
        <v>36</v>
      </c>
      <c r="E103" s="8">
        <f>SUM(E101:E102)</f>
        <v>48.54</v>
      </c>
    </row>
    <row r="104" spans="1:5" x14ac:dyDescent="0.25">
      <c r="A104" s="259" t="s">
        <v>103</v>
      </c>
      <c r="B104" s="260"/>
      <c r="C104" s="260"/>
      <c r="D104" s="261"/>
      <c r="E104" s="14">
        <f>SUM(E103:E103)</f>
        <v>48.54</v>
      </c>
    </row>
    <row r="105" spans="1:5" x14ac:dyDescent="0.25">
      <c r="A105" s="262" t="s">
        <v>104</v>
      </c>
      <c r="B105" s="263"/>
      <c r="C105" s="263"/>
      <c r="D105" s="264"/>
      <c r="E105" s="8"/>
    </row>
    <row r="106" spans="1:5" x14ac:dyDescent="0.25">
      <c r="A106" s="50">
        <v>5</v>
      </c>
      <c r="B106" s="267" t="s">
        <v>105</v>
      </c>
      <c r="C106" s="268"/>
      <c r="D106" s="17" t="s">
        <v>90</v>
      </c>
      <c r="E106" s="7" t="s">
        <v>27</v>
      </c>
    </row>
    <row r="107" spans="1:5" x14ac:dyDescent="0.25">
      <c r="A107" s="28" t="s">
        <v>8</v>
      </c>
      <c r="B107" s="60" t="s">
        <v>106</v>
      </c>
      <c r="C107" s="345"/>
      <c r="D107" s="346"/>
      <c r="E107" s="30">
        <v>20</v>
      </c>
    </row>
    <row r="108" spans="1:5" x14ac:dyDescent="0.25">
      <c r="A108" s="28" t="s">
        <v>11</v>
      </c>
      <c r="B108" s="61" t="s">
        <v>107</v>
      </c>
      <c r="C108" s="347" t="s">
        <v>108</v>
      </c>
      <c r="D108" s="348"/>
      <c r="E108" s="62">
        <v>0</v>
      </c>
    </row>
    <row r="109" spans="1:5" x14ac:dyDescent="0.25">
      <c r="A109" s="28" t="s">
        <v>14</v>
      </c>
      <c r="B109" s="63" t="s">
        <v>109</v>
      </c>
      <c r="C109" s="345" t="s">
        <v>110</v>
      </c>
      <c r="D109" s="346"/>
      <c r="E109" s="62">
        <v>0</v>
      </c>
    </row>
    <row r="110" spans="1:5" x14ac:dyDescent="0.25">
      <c r="A110" s="26" t="s">
        <v>17</v>
      </c>
      <c r="B110" s="52" t="s">
        <v>71</v>
      </c>
      <c r="C110" s="349"/>
      <c r="D110" s="350"/>
      <c r="E110" s="8">
        <v>0</v>
      </c>
    </row>
    <row r="111" spans="1:5" x14ac:dyDescent="0.25">
      <c r="A111" s="351" t="s">
        <v>111</v>
      </c>
      <c r="B111" s="352"/>
      <c r="C111" s="352"/>
      <c r="D111" s="353"/>
      <c r="E111" s="46">
        <f>SUM(E107:E110)</f>
        <v>20</v>
      </c>
    </row>
    <row r="112" spans="1:5" x14ac:dyDescent="0.25">
      <c r="A112" s="333" t="s">
        <v>112</v>
      </c>
      <c r="B112" s="333"/>
      <c r="C112" s="333"/>
      <c r="D112" s="101" t="s">
        <v>46</v>
      </c>
      <c r="E112" s="47">
        <f>E32</f>
        <v>1527.88</v>
      </c>
    </row>
    <row r="113" spans="1:5" x14ac:dyDescent="0.25">
      <c r="A113" s="333"/>
      <c r="B113" s="333"/>
      <c r="C113" s="333"/>
      <c r="D113" s="101" t="s">
        <v>84</v>
      </c>
      <c r="E113" s="47">
        <f>E71</f>
        <v>1347.92</v>
      </c>
    </row>
    <row r="114" spans="1:5" x14ac:dyDescent="0.25">
      <c r="A114" s="333"/>
      <c r="B114" s="333"/>
      <c r="C114" s="333"/>
      <c r="D114" s="101" t="s">
        <v>85</v>
      </c>
      <c r="E114" s="47">
        <f>E80</f>
        <v>104.17</v>
      </c>
    </row>
    <row r="115" spans="1:5" x14ac:dyDescent="0.25">
      <c r="A115" s="333"/>
      <c r="B115" s="333"/>
      <c r="C115" s="333"/>
      <c r="D115" s="101" t="s">
        <v>113</v>
      </c>
      <c r="E115" s="47">
        <f>E104</f>
        <v>48.54</v>
      </c>
    </row>
    <row r="116" spans="1:5" x14ac:dyDescent="0.25">
      <c r="A116" s="333"/>
      <c r="B116" s="333"/>
      <c r="C116" s="333"/>
      <c r="D116" s="101" t="s">
        <v>114</v>
      </c>
      <c r="E116" s="47">
        <f>E111</f>
        <v>20</v>
      </c>
    </row>
    <row r="117" spans="1:5" x14ac:dyDescent="0.25">
      <c r="A117" s="333"/>
      <c r="B117" s="333"/>
      <c r="C117" s="333"/>
      <c r="D117" s="48" t="s">
        <v>72</v>
      </c>
      <c r="E117" s="22">
        <f>SUM(E112:E116)</f>
        <v>3048.51</v>
      </c>
    </row>
    <row r="118" spans="1:5" x14ac:dyDescent="0.25">
      <c r="A118" s="334" t="s">
        <v>115</v>
      </c>
      <c r="B118" s="335"/>
      <c r="C118" s="335" t="s">
        <v>116</v>
      </c>
      <c r="D118" s="336" t="s">
        <v>117</v>
      </c>
      <c r="E118" s="64"/>
    </row>
    <row r="119" spans="1:5" x14ac:dyDescent="0.25">
      <c r="A119" s="9">
        <v>6</v>
      </c>
      <c r="B119" s="267" t="s">
        <v>118</v>
      </c>
      <c r="C119" s="268"/>
      <c r="D119" s="17" t="s">
        <v>34</v>
      </c>
      <c r="E119" s="7" t="s">
        <v>27</v>
      </c>
    </row>
    <row r="120" spans="1:5" x14ac:dyDescent="0.25">
      <c r="A120" s="65" t="s">
        <v>8</v>
      </c>
      <c r="B120" s="60" t="s">
        <v>119</v>
      </c>
      <c r="C120" s="339">
        <v>2.0570000000000001E-2</v>
      </c>
      <c r="D120" s="340"/>
      <c r="E120" s="30">
        <f>TRUNC(+E117*C120,2)</f>
        <v>62.7</v>
      </c>
    </row>
    <row r="121" spans="1:5" ht="15.75" thickBot="1" x14ac:dyDescent="0.3">
      <c r="A121" s="65" t="s">
        <v>11</v>
      </c>
      <c r="B121" s="60" t="s">
        <v>120</v>
      </c>
      <c r="C121" s="341">
        <v>0.01</v>
      </c>
      <c r="D121" s="342"/>
      <c r="E121" s="30">
        <f>TRUNC(C121*(+E117+E120),2)</f>
        <v>31.11</v>
      </c>
    </row>
    <row r="122" spans="1:5" ht="15.75" thickBot="1" x14ac:dyDescent="0.3">
      <c r="A122" s="66"/>
      <c r="B122" s="67" t="s">
        <v>121</v>
      </c>
      <c r="C122" s="343" t="s">
        <v>122</v>
      </c>
      <c r="D122" s="344"/>
      <c r="E122" s="68">
        <f>E117+E120+E121</f>
        <v>3142.32</v>
      </c>
    </row>
    <row r="123" spans="1:5" ht="15.75" thickBot="1" x14ac:dyDescent="0.3">
      <c r="A123" s="69" t="s">
        <v>14</v>
      </c>
      <c r="B123" s="94" t="s">
        <v>123</v>
      </c>
      <c r="C123" s="70">
        <f>(D130*100)</f>
        <v>5.6499999999999995</v>
      </c>
      <c r="D123" s="71">
        <f>+(100-C123)/100</f>
        <v>0.94349999999999989</v>
      </c>
      <c r="E123" s="72">
        <f>TRUNC(E122/D123,2)</f>
        <v>3330.49</v>
      </c>
    </row>
    <row r="124" spans="1:5" x14ac:dyDescent="0.25">
      <c r="A124" s="73"/>
      <c r="B124" s="98" t="s">
        <v>124</v>
      </c>
      <c r="C124" s="74"/>
      <c r="D124" s="75"/>
      <c r="E124" s="8"/>
    </row>
    <row r="125" spans="1:5" x14ac:dyDescent="0.25">
      <c r="A125" s="73"/>
      <c r="B125" s="76" t="s">
        <v>125</v>
      </c>
      <c r="C125" s="56"/>
      <c r="D125" s="41">
        <v>6.4999999999999997E-3</v>
      </c>
      <c r="E125" s="8">
        <f>TRUNC(+E123*D125,2)</f>
        <v>21.64</v>
      </c>
    </row>
    <row r="126" spans="1:5" x14ac:dyDescent="0.25">
      <c r="A126" s="73"/>
      <c r="B126" s="76" t="s">
        <v>126</v>
      </c>
      <c r="C126" s="56"/>
      <c r="D126" s="41">
        <v>0.03</v>
      </c>
      <c r="E126" s="8">
        <f>TRUNC(+E123*D126,2)</f>
        <v>99.91</v>
      </c>
    </row>
    <row r="127" spans="1:5" x14ac:dyDescent="0.25">
      <c r="A127" s="73"/>
      <c r="B127" s="15" t="s">
        <v>127</v>
      </c>
      <c r="C127" s="77"/>
      <c r="D127" s="78"/>
      <c r="E127" s="8"/>
    </row>
    <row r="128" spans="1:5" x14ac:dyDescent="0.25">
      <c r="A128" s="73"/>
      <c r="B128" s="15" t="s">
        <v>128</v>
      </c>
      <c r="C128" s="77"/>
      <c r="D128" s="77"/>
      <c r="E128" s="8"/>
    </row>
    <row r="129" spans="1:5" x14ac:dyDescent="0.25">
      <c r="A129" s="73"/>
      <c r="B129" s="79" t="s">
        <v>129</v>
      </c>
      <c r="C129" s="56"/>
      <c r="D129" s="43">
        <v>0.02</v>
      </c>
      <c r="E129" s="80">
        <f>TRUNC(+E123*D129,2)</f>
        <v>66.599999999999994</v>
      </c>
    </row>
    <row r="130" spans="1:5" x14ac:dyDescent="0.25">
      <c r="A130" s="81"/>
      <c r="B130" s="78" t="s">
        <v>130</v>
      </c>
      <c r="C130" s="78"/>
      <c r="D130" s="82">
        <f>SUM(D125:D129)</f>
        <v>5.6499999999999995E-2</v>
      </c>
      <c r="E130" s="8">
        <f>SUM(E125:E129)</f>
        <v>188.14999999999998</v>
      </c>
    </row>
    <row r="131" spans="1:5" x14ac:dyDescent="0.25">
      <c r="A131" s="361" t="s">
        <v>131</v>
      </c>
      <c r="B131" s="362"/>
      <c r="C131" s="362"/>
      <c r="D131" s="363"/>
      <c r="E131" s="83">
        <f>E120+E121+E130</f>
        <v>281.95999999999998</v>
      </c>
    </row>
    <row r="132" spans="1:5" x14ac:dyDescent="0.25">
      <c r="A132" s="298" t="s">
        <v>132</v>
      </c>
      <c r="B132" s="299"/>
      <c r="C132" s="299"/>
      <c r="D132" s="300"/>
      <c r="E132" s="14">
        <f>SUM(E131:E131)</f>
        <v>281.95999999999998</v>
      </c>
    </row>
    <row r="133" spans="1:5" x14ac:dyDescent="0.25">
      <c r="A133" s="253" t="s">
        <v>133</v>
      </c>
      <c r="B133" s="254"/>
      <c r="C133" s="254"/>
      <c r="D133" s="254"/>
      <c r="E133" s="255"/>
    </row>
    <row r="134" spans="1:5" x14ac:dyDescent="0.25">
      <c r="A134" s="253" t="s">
        <v>134</v>
      </c>
      <c r="B134" s="254"/>
      <c r="C134" s="254"/>
      <c r="D134" s="255"/>
      <c r="E134" s="7" t="s">
        <v>27</v>
      </c>
    </row>
    <row r="135" spans="1:5" x14ac:dyDescent="0.25">
      <c r="A135" s="35" t="s">
        <v>8</v>
      </c>
      <c r="B135" s="296" t="s">
        <v>135</v>
      </c>
      <c r="C135" s="338"/>
      <c r="D135" s="297"/>
      <c r="E135" s="8">
        <f>E32</f>
        <v>1527.88</v>
      </c>
    </row>
    <row r="136" spans="1:5" x14ac:dyDescent="0.25">
      <c r="A136" s="35" t="s">
        <v>11</v>
      </c>
      <c r="B136" s="296" t="s">
        <v>136</v>
      </c>
      <c r="C136" s="338"/>
      <c r="D136" s="297"/>
      <c r="E136" s="8">
        <f>+E71</f>
        <v>1347.92</v>
      </c>
    </row>
    <row r="137" spans="1:5" x14ac:dyDescent="0.25">
      <c r="A137" s="35" t="s">
        <v>14</v>
      </c>
      <c r="B137" s="296" t="s">
        <v>137</v>
      </c>
      <c r="C137" s="338"/>
      <c r="D137" s="297"/>
      <c r="E137" s="8">
        <f>+E80</f>
        <v>104.17</v>
      </c>
    </row>
    <row r="138" spans="1:5" x14ac:dyDescent="0.25">
      <c r="A138" s="35" t="s">
        <v>17</v>
      </c>
      <c r="B138" s="296" t="s">
        <v>138</v>
      </c>
      <c r="C138" s="338"/>
      <c r="D138" s="297"/>
      <c r="E138" s="8">
        <f>+E104</f>
        <v>48.54</v>
      </c>
    </row>
    <row r="139" spans="1:5" x14ac:dyDescent="0.25">
      <c r="A139" s="35" t="s">
        <v>56</v>
      </c>
      <c r="B139" s="67" t="s">
        <v>139</v>
      </c>
      <c r="C139" s="84"/>
      <c r="D139" s="85"/>
      <c r="E139" s="8">
        <f>+E111</f>
        <v>20</v>
      </c>
    </row>
    <row r="140" spans="1:5" x14ac:dyDescent="0.25">
      <c r="A140" s="354" t="s">
        <v>140</v>
      </c>
      <c r="B140" s="355"/>
      <c r="C140" s="356"/>
      <c r="D140" s="41"/>
      <c r="E140" s="8">
        <f>SUM(E135:E139)</f>
        <v>3048.51</v>
      </c>
    </row>
    <row r="141" spans="1:5" ht="15.75" thickBot="1" x14ac:dyDescent="0.3">
      <c r="A141" s="86" t="s">
        <v>58</v>
      </c>
      <c r="B141" s="290" t="s">
        <v>141</v>
      </c>
      <c r="C141" s="357"/>
      <c r="D141" s="291"/>
      <c r="E141" s="80">
        <f>E132</f>
        <v>281.95999999999998</v>
      </c>
    </row>
    <row r="142" spans="1:5" ht="15.75" thickBot="1" x14ac:dyDescent="0.3">
      <c r="A142" s="358" t="s">
        <v>142</v>
      </c>
      <c r="B142" s="359"/>
      <c r="C142" s="359"/>
      <c r="D142" s="360"/>
      <c r="E142" s="87">
        <f>+E140+E141</f>
        <v>3330.4700000000003</v>
      </c>
    </row>
  </sheetData>
  <mergeCells count="114">
    <mergeCell ref="B137:D137"/>
    <mergeCell ref="B138:D138"/>
    <mergeCell ref="A140:C140"/>
    <mergeCell ref="B141:D141"/>
    <mergeCell ref="A142:D142"/>
    <mergeCell ref="A131:D131"/>
    <mergeCell ref="A132:D132"/>
    <mergeCell ref="A133:E133"/>
    <mergeCell ref="A134:D134"/>
    <mergeCell ref="B135:D135"/>
    <mergeCell ref="B136:D136"/>
    <mergeCell ref="A112:C117"/>
    <mergeCell ref="A118:D118"/>
    <mergeCell ref="B119:C119"/>
    <mergeCell ref="C120:D120"/>
    <mergeCell ref="C121:D121"/>
    <mergeCell ref="C122:D122"/>
    <mergeCell ref="B106:C106"/>
    <mergeCell ref="C107:D107"/>
    <mergeCell ref="C108:D108"/>
    <mergeCell ref="C109:D109"/>
    <mergeCell ref="C110:D110"/>
    <mergeCell ref="A111:D111"/>
    <mergeCell ref="B97:C97"/>
    <mergeCell ref="A98:C98"/>
    <mergeCell ref="A99:E99"/>
    <mergeCell ref="B100:D100"/>
    <mergeCell ref="A104:D104"/>
    <mergeCell ref="A105:D105"/>
    <mergeCell ref="A80:D80"/>
    <mergeCell ref="A81:C84"/>
    <mergeCell ref="A85:D85"/>
    <mergeCell ref="A86:E86"/>
    <mergeCell ref="A94:C94"/>
    <mergeCell ref="A95:E95"/>
    <mergeCell ref="B74:C74"/>
    <mergeCell ref="B75:C75"/>
    <mergeCell ref="B76:C76"/>
    <mergeCell ref="B77:C77"/>
    <mergeCell ref="B78:C78"/>
    <mergeCell ref="B79:C79"/>
    <mergeCell ref="B64:C64"/>
    <mergeCell ref="A65:D65"/>
    <mergeCell ref="A66:E66"/>
    <mergeCell ref="B67:D67"/>
    <mergeCell ref="A72:E72"/>
    <mergeCell ref="B73:D73"/>
    <mergeCell ref="A59:A60"/>
    <mergeCell ref="B59:C60"/>
    <mergeCell ref="E59:E60"/>
    <mergeCell ref="B61:C61"/>
    <mergeCell ref="B62:C62"/>
    <mergeCell ref="B63:C63"/>
    <mergeCell ref="A53:C53"/>
    <mergeCell ref="B54:E54"/>
    <mergeCell ref="B55:C55"/>
    <mergeCell ref="A56:A58"/>
    <mergeCell ref="B56:C58"/>
    <mergeCell ref="E56:E58"/>
    <mergeCell ref="B47:C47"/>
    <mergeCell ref="B48:C48"/>
    <mergeCell ref="B49:C49"/>
    <mergeCell ref="B50:C50"/>
    <mergeCell ref="B51:C51"/>
    <mergeCell ref="B52:C52"/>
    <mergeCell ref="A39:D39"/>
    <mergeCell ref="A40:C42"/>
    <mergeCell ref="B43:D43"/>
    <mergeCell ref="B44:C44"/>
    <mergeCell ref="B45:C45"/>
    <mergeCell ref="B46:C46"/>
    <mergeCell ref="A31:D31"/>
    <mergeCell ref="A32:D32"/>
    <mergeCell ref="A33:D33"/>
    <mergeCell ref="B34:E34"/>
    <mergeCell ref="B35:C35"/>
    <mergeCell ref="A38:C38"/>
    <mergeCell ref="A26:D26"/>
    <mergeCell ref="B27:C27"/>
    <mergeCell ref="A28:A29"/>
    <mergeCell ref="B28:B29"/>
    <mergeCell ref="E28:E29"/>
    <mergeCell ref="C30:D30"/>
    <mergeCell ref="B23:C23"/>
    <mergeCell ref="D23:E23"/>
    <mergeCell ref="B24:C24"/>
    <mergeCell ref="D24:E24"/>
    <mergeCell ref="B25:C25"/>
    <mergeCell ref="D25:E25"/>
    <mergeCell ref="A17:E17"/>
    <mergeCell ref="A18:E18"/>
    <mergeCell ref="A19:D19"/>
    <mergeCell ref="B20:C20"/>
    <mergeCell ref="D20:E20"/>
    <mergeCell ref="B21:C21"/>
    <mergeCell ref="D21:E21"/>
    <mergeCell ref="A14:B16"/>
    <mergeCell ref="C14:C16"/>
    <mergeCell ref="D14:E16"/>
    <mergeCell ref="B6:E6"/>
    <mergeCell ref="A7:E7"/>
    <mergeCell ref="C8:E8"/>
    <mergeCell ref="C9:E9"/>
    <mergeCell ref="C10:E10"/>
    <mergeCell ref="C11:E11"/>
    <mergeCell ref="A1:E2"/>
    <mergeCell ref="A3:C3"/>
    <mergeCell ref="A4:C4"/>
    <mergeCell ref="D4:E4"/>
    <mergeCell ref="A5:C5"/>
    <mergeCell ref="D5:E5"/>
    <mergeCell ref="A12:E12"/>
    <mergeCell ref="A13:B13"/>
    <mergeCell ref="D13:E13"/>
  </mergeCells>
  <hyperlinks>
    <hyperlink ref="B77" location="Plan2!A1" display="Aviso prévio trabalhado" xr:uid="{00000000-0004-0000-2400-000000000000}"/>
    <hyperlink ref="B50" r:id="rId1" display="08 - Sebrae 0,3% ou 0,6% - IN nº 03, MPS/SRP/2005, Anexo II e III ver código da Tabela" xr:uid="{00000000-0004-0000-2400-00000100000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44">
    <tabColor rgb="FFFF0000"/>
  </sheetPr>
  <dimension ref="A1:E142"/>
  <sheetViews>
    <sheetView workbookViewId="0">
      <selection sqref="A1:XFD1048576"/>
    </sheetView>
  </sheetViews>
  <sheetFormatPr defaultColWidth="8.85546875" defaultRowHeight="15" x14ac:dyDescent="0.25"/>
  <cols>
    <col min="1" max="1" width="4.7109375" style="1" customWidth="1"/>
    <col min="2" max="2" width="37.5703125" style="1" customWidth="1"/>
    <col min="3" max="4" width="22.85546875" style="1" customWidth="1"/>
    <col min="5" max="5" width="30.28515625" style="1" customWidth="1"/>
    <col min="6" max="16384" width="8.85546875" style="1"/>
  </cols>
  <sheetData>
    <row r="1" spans="1:5" x14ac:dyDescent="0.25">
      <c r="A1" s="196" t="s">
        <v>0</v>
      </c>
      <c r="B1" s="197"/>
      <c r="C1" s="197"/>
      <c r="D1" s="197"/>
      <c r="E1" s="198"/>
    </row>
    <row r="2" spans="1:5" ht="15.75" thickBot="1" x14ac:dyDescent="0.3">
      <c r="A2" s="199"/>
      <c r="B2" s="200"/>
      <c r="C2" s="200"/>
      <c r="D2" s="200"/>
      <c r="E2" s="201"/>
    </row>
    <row r="3" spans="1:5" x14ac:dyDescent="0.25">
      <c r="A3" s="202"/>
      <c r="B3" s="203"/>
      <c r="C3" s="204"/>
      <c r="D3" s="2" t="s">
        <v>1</v>
      </c>
      <c r="E3" s="3" t="s">
        <v>2</v>
      </c>
    </row>
    <row r="4" spans="1:5" x14ac:dyDescent="0.25">
      <c r="A4" s="205" t="s">
        <v>3</v>
      </c>
      <c r="B4" s="206"/>
      <c r="C4" s="207"/>
      <c r="D4" s="208"/>
      <c r="E4" s="209"/>
    </row>
    <row r="5" spans="1:5" x14ac:dyDescent="0.25">
      <c r="A5" s="205" t="s">
        <v>4</v>
      </c>
      <c r="B5" s="206"/>
      <c r="C5" s="207"/>
      <c r="D5" s="210" t="s">
        <v>5</v>
      </c>
      <c r="E5" s="211"/>
    </row>
    <row r="6" spans="1:5" x14ac:dyDescent="0.25">
      <c r="A6" s="107"/>
      <c r="B6" s="234" t="s">
        <v>6</v>
      </c>
      <c r="C6" s="234"/>
      <c r="D6" s="234"/>
      <c r="E6" s="235"/>
    </row>
    <row r="7" spans="1:5" x14ac:dyDescent="0.25">
      <c r="A7" s="212" t="s">
        <v>7</v>
      </c>
      <c r="B7" s="213"/>
      <c r="C7" s="213"/>
      <c r="D7" s="213"/>
      <c r="E7" s="214"/>
    </row>
    <row r="8" spans="1:5" ht="30" x14ac:dyDescent="0.25">
      <c r="A8" s="4" t="s">
        <v>8</v>
      </c>
      <c r="B8" s="5" t="s">
        <v>9</v>
      </c>
      <c r="C8" s="236" t="s">
        <v>10</v>
      </c>
      <c r="D8" s="237"/>
      <c r="E8" s="238"/>
    </row>
    <row r="9" spans="1:5" x14ac:dyDescent="0.25">
      <c r="A9" s="4" t="s">
        <v>11</v>
      </c>
      <c r="B9" s="5" t="s">
        <v>12</v>
      </c>
      <c r="C9" s="239" t="s">
        <v>13</v>
      </c>
      <c r="D9" s="240"/>
      <c r="E9" s="241"/>
    </row>
    <row r="10" spans="1:5" ht="30" x14ac:dyDescent="0.25">
      <c r="A10" s="4" t="s">
        <v>14</v>
      </c>
      <c r="B10" s="5" t="s">
        <v>15</v>
      </c>
      <c r="C10" s="239" t="s">
        <v>16</v>
      </c>
      <c r="D10" s="240"/>
      <c r="E10" s="241"/>
    </row>
    <row r="11" spans="1:5" ht="30" x14ac:dyDescent="0.25">
      <c r="A11" s="4" t="s">
        <v>17</v>
      </c>
      <c r="B11" s="5" t="s">
        <v>18</v>
      </c>
      <c r="C11" s="239" t="s">
        <v>19</v>
      </c>
      <c r="D11" s="240"/>
      <c r="E11" s="241"/>
    </row>
    <row r="12" spans="1:5" x14ac:dyDescent="0.25">
      <c r="A12" s="212" t="s">
        <v>20</v>
      </c>
      <c r="B12" s="213"/>
      <c r="C12" s="213"/>
      <c r="D12" s="213"/>
      <c r="E12" s="214"/>
    </row>
    <row r="13" spans="1:5" x14ac:dyDescent="0.25">
      <c r="A13" s="215" t="s">
        <v>21</v>
      </c>
      <c r="B13" s="216"/>
      <c r="C13" s="6" t="s">
        <v>22</v>
      </c>
      <c r="D13" s="217" t="s">
        <v>23</v>
      </c>
      <c r="E13" s="218"/>
    </row>
    <row r="14" spans="1:5" x14ac:dyDescent="0.25">
      <c r="A14" s="219" t="s">
        <v>144</v>
      </c>
      <c r="B14" s="220"/>
      <c r="C14" s="225" t="s">
        <v>143</v>
      </c>
      <c r="D14" s="228"/>
      <c r="E14" s="229"/>
    </row>
    <row r="15" spans="1:5" x14ac:dyDescent="0.25">
      <c r="A15" s="221"/>
      <c r="B15" s="222"/>
      <c r="C15" s="226"/>
      <c r="D15" s="230"/>
      <c r="E15" s="231"/>
    </row>
    <row r="16" spans="1:5" x14ac:dyDescent="0.25">
      <c r="A16" s="223"/>
      <c r="B16" s="224"/>
      <c r="C16" s="227"/>
      <c r="D16" s="232"/>
      <c r="E16" s="233"/>
    </row>
    <row r="17" spans="1:5" ht="15.75" x14ac:dyDescent="0.25">
      <c r="A17" s="247" t="s">
        <v>24</v>
      </c>
      <c r="B17" s="248"/>
      <c r="C17" s="248"/>
      <c r="D17" s="248"/>
      <c r="E17" s="249"/>
    </row>
    <row r="18" spans="1:5" x14ac:dyDescent="0.25">
      <c r="A18" s="250" t="s">
        <v>25</v>
      </c>
      <c r="B18" s="251"/>
      <c r="C18" s="251"/>
      <c r="D18" s="251"/>
      <c r="E18" s="252"/>
    </row>
    <row r="19" spans="1:5" x14ac:dyDescent="0.25">
      <c r="A19" s="253" t="s">
        <v>26</v>
      </c>
      <c r="B19" s="254"/>
      <c r="C19" s="254"/>
      <c r="D19" s="255"/>
      <c r="E19" s="7" t="s">
        <v>27</v>
      </c>
    </row>
    <row r="20" spans="1:5" x14ac:dyDescent="0.25">
      <c r="A20" s="4">
        <v>1</v>
      </c>
      <c r="B20" s="242" t="s">
        <v>28</v>
      </c>
      <c r="C20" s="242"/>
      <c r="D20" s="244" t="s">
        <v>145</v>
      </c>
      <c r="E20" s="244"/>
    </row>
    <row r="21" spans="1:5" x14ac:dyDescent="0.25">
      <c r="A21" s="4">
        <v>2</v>
      </c>
      <c r="B21" s="242" t="s">
        <v>29</v>
      </c>
      <c r="C21" s="242"/>
      <c r="D21" s="244"/>
      <c r="E21" s="244"/>
    </row>
    <row r="22" spans="1:5" x14ac:dyDescent="0.25">
      <c r="A22" s="4">
        <v>3</v>
      </c>
      <c r="B22" s="105" t="s">
        <v>150</v>
      </c>
      <c r="C22" s="105"/>
      <c r="D22" s="106"/>
      <c r="E22" s="106"/>
    </row>
    <row r="23" spans="1:5" x14ac:dyDescent="0.25">
      <c r="A23" s="4">
        <v>4</v>
      </c>
      <c r="B23" s="242" t="s">
        <v>147</v>
      </c>
      <c r="C23" s="242"/>
      <c r="D23" s="243">
        <v>1680.67</v>
      </c>
      <c r="E23" s="243"/>
    </row>
    <row r="24" spans="1:5" x14ac:dyDescent="0.25">
      <c r="A24" s="4">
        <v>5</v>
      </c>
      <c r="B24" s="242" t="s">
        <v>30</v>
      </c>
      <c r="C24" s="242"/>
      <c r="D24" s="244" t="s">
        <v>153</v>
      </c>
      <c r="E24" s="244"/>
    </row>
    <row r="25" spans="1:5" x14ac:dyDescent="0.25">
      <c r="A25" s="4">
        <v>6</v>
      </c>
      <c r="B25" s="245" t="s">
        <v>31</v>
      </c>
      <c r="C25" s="245"/>
      <c r="D25" s="246"/>
      <c r="E25" s="246"/>
    </row>
    <row r="26" spans="1:5" x14ac:dyDescent="0.25">
      <c r="A26" s="262" t="s">
        <v>32</v>
      </c>
      <c r="B26" s="263"/>
      <c r="C26" s="263"/>
      <c r="D26" s="264"/>
      <c r="E26" s="8"/>
    </row>
    <row r="27" spans="1:5" x14ac:dyDescent="0.25">
      <c r="A27" s="9">
        <v>1</v>
      </c>
      <c r="B27" s="267" t="s">
        <v>33</v>
      </c>
      <c r="C27" s="268"/>
      <c r="D27" s="10" t="s">
        <v>149</v>
      </c>
      <c r="E27" s="7" t="s">
        <v>27</v>
      </c>
    </row>
    <row r="28" spans="1:5" x14ac:dyDescent="0.25">
      <c r="A28" s="272" t="s">
        <v>8</v>
      </c>
      <c r="B28" s="274" t="s">
        <v>35</v>
      </c>
      <c r="C28" s="91" t="s">
        <v>146</v>
      </c>
      <c r="D28" s="92">
        <v>40</v>
      </c>
      <c r="E28" s="276">
        <f>TRUNC(D23*D28/D29,2)</f>
        <v>1527.88</v>
      </c>
    </row>
    <row r="29" spans="1:5" x14ac:dyDescent="0.25">
      <c r="A29" s="273"/>
      <c r="B29" s="275"/>
      <c r="C29" s="91"/>
      <c r="D29" s="93">
        <v>44</v>
      </c>
      <c r="E29" s="277"/>
    </row>
    <row r="30" spans="1:5" x14ac:dyDescent="0.25">
      <c r="A30" s="11"/>
      <c r="B30" s="12"/>
      <c r="C30" s="278"/>
      <c r="D30" s="279"/>
      <c r="E30" s="13">
        <v>0</v>
      </c>
    </row>
    <row r="31" spans="1:5" x14ac:dyDescent="0.25">
      <c r="A31" s="256" t="s">
        <v>36</v>
      </c>
      <c r="B31" s="257"/>
      <c r="C31" s="257"/>
      <c r="D31" s="258"/>
      <c r="E31" s="8">
        <f>SUM(E28:E30)</f>
        <v>1527.88</v>
      </c>
    </row>
    <row r="32" spans="1:5" x14ac:dyDescent="0.25">
      <c r="A32" s="259" t="s">
        <v>37</v>
      </c>
      <c r="B32" s="260"/>
      <c r="C32" s="260"/>
      <c r="D32" s="261"/>
      <c r="E32" s="14">
        <f>SUM(E31:E31)</f>
        <v>1527.88</v>
      </c>
    </row>
    <row r="33" spans="1:5" x14ac:dyDescent="0.25">
      <c r="A33" s="262" t="s">
        <v>38</v>
      </c>
      <c r="B33" s="263"/>
      <c r="C33" s="263"/>
      <c r="D33" s="264"/>
      <c r="E33" s="8"/>
    </row>
    <row r="34" spans="1:5" x14ac:dyDescent="0.25">
      <c r="A34" s="15"/>
      <c r="B34" s="265" t="s">
        <v>39</v>
      </c>
      <c r="C34" s="265"/>
      <c r="D34" s="265"/>
      <c r="E34" s="266"/>
    </row>
    <row r="35" spans="1:5" x14ac:dyDescent="0.25">
      <c r="A35" s="16" t="s">
        <v>40</v>
      </c>
      <c r="B35" s="267" t="s">
        <v>41</v>
      </c>
      <c r="C35" s="268"/>
      <c r="D35" s="17" t="s">
        <v>34</v>
      </c>
      <c r="E35" s="7" t="s">
        <v>27</v>
      </c>
    </row>
    <row r="36" spans="1:5" x14ac:dyDescent="0.25">
      <c r="A36" s="17" t="s">
        <v>8</v>
      </c>
      <c r="B36" s="103" t="s">
        <v>42</v>
      </c>
      <c r="C36" s="102"/>
      <c r="D36" s="18">
        <f>1/12</f>
        <v>8.3333333333333329E-2</v>
      </c>
      <c r="E36" s="8">
        <f>TRUNC($E$32*D36,2)</f>
        <v>127.32</v>
      </c>
    </row>
    <row r="37" spans="1:5" x14ac:dyDescent="0.25">
      <c r="A37" s="17" t="s">
        <v>11</v>
      </c>
      <c r="B37" s="103" t="s">
        <v>43</v>
      </c>
      <c r="C37" s="102"/>
      <c r="D37" s="18">
        <f>(((1+1/3)/12))</f>
        <v>0.1111111111111111</v>
      </c>
      <c r="E37" s="8">
        <f>TRUNC($E$32*D37,2)</f>
        <v>169.76</v>
      </c>
    </row>
    <row r="38" spans="1:5" x14ac:dyDescent="0.25">
      <c r="A38" s="269" t="s">
        <v>36</v>
      </c>
      <c r="B38" s="270"/>
      <c r="C38" s="271"/>
      <c r="D38" s="19">
        <f>SUM(D36:D37)</f>
        <v>0.19444444444444442</v>
      </c>
      <c r="E38" s="8">
        <f>SUM(E36:E37)</f>
        <v>297.08</v>
      </c>
    </row>
    <row r="39" spans="1:5" x14ac:dyDescent="0.25">
      <c r="A39" s="284" t="s">
        <v>44</v>
      </c>
      <c r="B39" s="284"/>
      <c r="C39" s="284"/>
      <c r="D39" s="284"/>
      <c r="E39" s="8">
        <f>SUM(E38:E38)</f>
        <v>297.08</v>
      </c>
    </row>
    <row r="40" spans="1:5" x14ac:dyDescent="0.25">
      <c r="A40" s="285" t="s">
        <v>45</v>
      </c>
      <c r="B40" s="285"/>
      <c r="C40" s="285"/>
      <c r="D40" s="20" t="s">
        <v>46</v>
      </c>
      <c r="E40" s="21">
        <f>E32</f>
        <v>1527.88</v>
      </c>
    </row>
    <row r="41" spans="1:5" x14ac:dyDescent="0.25">
      <c r="A41" s="285"/>
      <c r="B41" s="285"/>
      <c r="C41" s="285"/>
      <c r="D41" s="20" t="s">
        <v>47</v>
      </c>
      <c r="E41" s="22">
        <f>E39</f>
        <v>297.08</v>
      </c>
    </row>
    <row r="42" spans="1:5" x14ac:dyDescent="0.25">
      <c r="A42" s="285"/>
      <c r="B42" s="285"/>
      <c r="C42" s="285"/>
      <c r="D42" s="23" t="s">
        <v>36</v>
      </c>
      <c r="E42" s="22">
        <f>SUM(E40:E41)</f>
        <v>1824.96</v>
      </c>
    </row>
    <row r="43" spans="1:5" x14ac:dyDescent="0.25">
      <c r="A43" s="24"/>
      <c r="B43" s="286" t="s">
        <v>48</v>
      </c>
      <c r="C43" s="286"/>
      <c r="D43" s="287"/>
      <c r="E43" s="25"/>
    </row>
    <row r="44" spans="1:5" x14ac:dyDescent="0.25">
      <c r="A44" s="9" t="s">
        <v>49</v>
      </c>
      <c r="B44" s="267" t="s">
        <v>50</v>
      </c>
      <c r="C44" s="268"/>
      <c r="D44" s="17" t="s">
        <v>51</v>
      </c>
      <c r="E44" s="7" t="s">
        <v>27</v>
      </c>
    </row>
    <row r="45" spans="1:5" x14ac:dyDescent="0.25">
      <c r="A45" s="26" t="s">
        <v>8</v>
      </c>
      <c r="B45" s="282" t="s">
        <v>52</v>
      </c>
      <c r="C45" s="283"/>
      <c r="D45" s="27">
        <v>0.2</v>
      </c>
      <c r="E45" s="8">
        <f>TRUNC($E$42*D45,2)</f>
        <v>364.99</v>
      </c>
    </row>
    <row r="46" spans="1:5" x14ac:dyDescent="0.25">
      <c r="A46" s="26" t="s">
        <v>11</v>
      </c>
      <c r="B46" s="282" t="s">
        <v>53</v>
      </c>
      <c r="C46" s="283"/>
      <c r="D46" s="27">
        <v>2.5000000000000001E-2</v>
      </c>
      <c r="E46" s="8">
        <f>TRUNC($E$42*D46,2)</f>
        <v>45.62</v>
      </c>
    </row>
    <row r="47" spans="1:5" x14ac:dyDescent="0.25">
      <c r="A47" s="28" t="s">
        <v>14</v>
      </c>
      <c r="B47" s="280" t="s">
        <v>54</v>
      </c>
      <c r="C47" s="281"/>
      <c r="D47" s="29">
        <v>2.3699999999999999E-2</v>
      </c>
      <c r="E47" s="30">
        <f t="shared" ref="E47:E52" si="0">TRUNC($E$42*D47,2)</f>
        <v>43.25</v>
      </c>
    </row>
    <row r="48" spans="1:5" x14ac:dyDescent="0.25">
      <c r="A48" s="26" t="s">
        <v>17</v>
      </c>
      <c r="B48" s="282" t="s">
        <v>55</v>
      </c>
      <c r="C48" s="283"/>
      <c r="D48" s="27">
        <v>1.4999999999999999E-2</v>
      </c>
      <c r="E48" s="8">
        <f t="shared" si="0"/>
        <v>27.37</v>
      </c>
    </row>
    <row r="49" spans="1:5" x14ac:dyDescent="0.25">
      <c r="A49" s="26" t="s">
        <v>56</v>
      </c>
      <c r="B49" s="282" t="s">
        <v>57</v>
      </c>
      <c r="C49" s="283"/>
      <c r="D49" s="27">
        <v>0.01</v>
      </c>
      <c r="E49" s="8">
        <f t="shared" si="0"/>
        <v>18.239999999999998</v>
      </c>
    </row>
    <row r="50" spans="1:5" x14ac:dyDescent="0.25">
      <c r="A50" s="26" t="s">
        <v>58</v>
      </c>
      <c r="B50" s="282" t="s">
        <v>59</v>
      </c>
      <c r="C50" s="283"/>
      <c r="D50" s="27">
        <v>6.0000000000000001E-3</v>
      </c>
      <c r="E50" s="8">
        <f>TRUNC($E$42*D50,2)</f>
        <v>10.94</v>
      </c>
    </row>
    <row r="51" spans="1:5" x14ac:dyDescent="0.25">
      <c r="A51" s="26" t="s">
        <v>60</v>
      </c>
      <c r="B51" s="282" t="s">
        <v>61</v>
      </c>
      <c r="C51" s="283"/>
      <c r="D51" s="27">
        <v>2E-3</v>
      </c>
      <c r="E51" s="8">
        <f t="shared" si="0"/>
        <v>3.64</v>
      </c>
    </row>
    <row r="52" spans="1:5" x14ac:dyDescent="0.25">
      <c r="A52" s="26" t="s">
        <v>62</v>
      </c>
      <c r="B52" s="282" t="s">
        <v>63</v>
      </c>
      <c r="C52" s="283"/>
      <c r="D52" s="27">
        <v>0.08</v>
      </c>
      <c r="E52" s="8">
        <f t="shared" si="0"/>
        <v>145.99</v>
      </c>
    </row>
    <row r="53" spans="1:5" x14ac:dyDescent="0.25">
      <c r="A53" s="298" t="s">
        <v>36</v>
      </c>
      <c r="B53" s="299"/>
      <c r="C53" s="300"/>
      <c r="D53" s="31">
        <f>SUM(D45:D52)</f>
        <v>0.36170000000000002</v>
      </c>
      <c r="E53" s="14">
        <f>SUM(E45:E52)</f>
        <v>660.04000000000008</v>
      </c>
    </row>
    <row r="54" spans="1:5" x14ac:dyDescent="0.25">
      <c r="A54" s="15"/>
      <c r="B54" s="265" t="s">
        <v>64</v>
      </c>
      <c r="C54" s="265"/>
      <c r="D54" s="265"/>
      <c r="E54" s="266"/>
    </row>
    <row r="55" spans="1:5" x14ac:dyDescent="0.25">
      <c r="A55" s="9" t="s">
        <v>65</v>
      </c>
      <c r="B55" s="267" t="s">
        <v>66</v>
      </c>
      <c r="C55" s="268"/>
      <c r="D55" s="17" t="s">
        <v>34</v>
      </c>
      <c r="E55" s="7" t="s">
        <v>27</v>
      </c>
    </row>
    <row r="56" spans="1:5" x14ac:dyDescent="0.25">
      <c r="A56" s="301" t="s">
        <v>8</v>
      </c>
      <c r="B56" s="304" t="s">
        <v>67</v>
      </c>
      <c r="C56" s="305"/>
      <c r="D56" s="88">
        <v>22</v>
      </c>
      <c r="E56" s="310">
        <f>TRUNC(((D56*D57*D58))-($E$28*6%),2)</f>
        <v>38.119999999999997</v>
      </c>
    </row>
    <row r="57" spans="1:5" x14ac:dyDescent="0.25">
      <c r="A57" s="302"/>
      <c r="B57" s="306"/>
      <c r="C57" s="307"/>
      <c r="D57" s="88">
        <v>2.95</v>
      </c>
      <c r="E57" s="311"/>
    </row>
    <row r="58" spans="1:5" x14ac:dyDescent="0.25">
      <c r="A58" s="303"/>
      <c r="B58" s="308"/>
      <c r="C58" s="309"/>
      <c r="D58" s="88">
        <v>2</v>
      </c>
      <c r="E58" s="312"/>
    </row>
    <row r="59" spans="1:5" x14ac:dyDescent="0.25">
      <c r="A59" s="288" t="s">
        <v>11</v>
      </c>
      <c r="B59" s="290" t="s">
        <v>68</v>
      </c>
      <c r="C59" s="291"/>
      <c r="D59" s="89">
        <v>19.899999999999999</v>
      </c>
      <c r="E59" s="294">
        <f>TRUNC((D56*D59*D60),2)</f>
        <v>350.24</v>
      </c>
    </row>
    <row r="60" spans="1:5" x14ac:dyDescent="0.25">
      <c r="A60" s="289"/>
      <c r="B60" s="292"/>
      <c r="C60" s="293"/>
      <c r="D60" s="90">
        <v>0.8</v>
      </c>
      <c r="E60" s="295"/>
    </row>
    <row r="61" spans="1:5" x14ac:dyDescent="0.25">
      <c r="A61" s="26" t="s">
        <v>14</v>
      </c>
      <c r="B61" s="296" t="s">
        <v>69</v>
      </c>
      <c r="C61" s="297"/>
      <c r="D61" s="32"/>
      <c r="E61" s="8">
        <v>0</v>
      </c>
    </row>
    <row r="62" spans="1:5" x14ac:dyDescent="0.25">
      <c r="A62" s="26" t="s">
        <v>17</v>
      </c>
      <c r="B62" s="296" t="s">
        <v>70</v>
      </c>
      <c r="C62" s="297"/>
      <c r="D62" s="33"/>
      <c r="E62" s="8">
        <v>2.44</v>
      </c>
    </row>
    <row r="63" spans="1:5" x14ac:dyDescent="0.25">
      <c r="A63" s="26" t="s">
        <v>56</v>
      </c>
      <c r="B63" s="296" t="s">
        <v>71</v>
      </c>
      <c r="C63" s="297"/>
      <c r="D63" s="32"/>
      <c r="E63" s="8">
        <v>0</v>
      </c>
    </row>
    <row r="64" spans="1:5" x14ac:dyDescent="0.25">
      <c r="A64" s="26" t="s">
        <v>58</v>
      </c>
      <c r="B64" s="296" t="s">
        <v>71</v>
      </c>
      <c r="C64" s="297"/>
      <c r="D64" s="34"/>
      <c r="E64" s="8">
        <v>0</v>
      </c>
    </row>
    <row r="65" spans="1:5" x14ac:dyDescent="0.25">
      <c r="A65" s="320" t="s">
        <v>72</v>
      </c>
      <c r="B65" s="321"/>
      <c r="C65" s="321"/>
      <c r="D65" s="322"/>
      <c r="E65" s="14">
        <f>SUM(E56:E64)</f>
        <v>390.8</v>
      </c>
    </row>
    <row r="66" spans="1:5" x14ac:dyDescent="0.25">
      <c r="A66" s="323" t="s">
        <v>73</v>
      </c>
      <c r="B66" s="323"/>
      <c r="C66" s="323"/>
      <c r="D66" s="323"/>
      <c r="E66" s="323"/>
    </row>
    <row r="67" spans="1:5" x14ac:dyDescent="0.25">
      <c r="A67" s="35">
        <v>2</v>
      </c>
      <c r="B67" s="267" t="s">
        <v>74</v>
      </c>
      <c r="C67" s="324"/>
      <c r="D67" s="268"/>
      <c r="E67" s="36" t="s">
        <v>27</v>
      </c>
    </row>
    <row r="68" spans="1:5" x14ac:dyDescent="0.25">
      <c r="A68" s="35" t="s">
        <v>40</v>
      </c>
      <c r="B68" s="95" t="s">
        <v>41</v>
      </c>
      <c r="C68" s="96"/>
      <c r="D68" s="37"/>
      <c r="E68" s="8">
        <f>E39</f>
        <v>297.08</v>
      </c>
    </row>
    <row r="69" spans="1:5" x14ac:dyDescent="0.25">
      <c r="A69" s="35" t="s">
        <v>49</v>
      </c>
      <c r="B69" s="95" t="s">
        <v>50</v>
      </c>
      <c r="C69" s="96"/>
      <c r="D69" s="37"/>
      <c r="E69" s="8">
        <f>E53</f>
        <v>660.04000000000008</v>
      </c>
    </row>
    <row r="70" spans="1:5" x14ac:dyDescent="0.25">
      <c r="A70" s="35" t="s">
        <v>65</v>
      </c>
      <c r="B70" s="95" t="s">
        <v>66</v>
      </c>
      <c r="C70" s="96"/>
      <c r="D70" s="37"/>
      <c r="E70" s="8">
        <f>E65</f>
        <v>390.8</v>
      </c>
    </row>
    <row r="71" spans="1:5" x14ac:dyDescent="0.25">
      <c r="A71" s="38"/>
      <c r="B71" s="99"/>
      <c r="C71" s="99"/>
      <c r="D71" s="100" t="s">
        <v>36</v>
      </c>
      <c r="E71" s="14">
        <f>SUM(E68:E70)</f>
        <v>1347.92</v>
      </c>
    </row>
    <row r="72" spans="1:5" x14ac:dyDescent="0.25">
      <c r="A72" s="325" t="s">
        <v>75</v>
      </c>
      <c r="B72" s="325"/>
      <c r="C72" s="325"/>
      <c r="D72" s="325"/>
      <c r="E72" s="325"/>
    </row>
    <row r="73" spans="1:5" x14ac:dyDescent="0.25">
      <c r="A73" s="9">
        <v>3</v>
      </c>
      <c r="B73" s="253" t="s">
        <v>76</v>
      </c>
      <c r="C73" s="326"/>
      <c r="D73" s="327"/>
      <c r="E73" s="39" t="s">
        <v>27</v>
      </c>
    </row>
    <row r="74" spans="1:5" x14ac:dyDescent="0.25">
      <c r="A74" s="40" t="s">
        <v>8</v>
      </c>
      <c r="B74" s="313" t="s">
        <v>77</v>
      </c>
      <c r="C74" s="314"/>
      <c r="D74" s="41">
        <f>((1/12)*0.03)</f>
        <v>2.4999999999999996E-3</v>
      </c>
      <c r="E74" s="8">
        <f>TRUNC(+$E$32*D74,2)</f>
        <v>3.81</v>
      </c>
    </row>
    <row r="75" spans="1:5" x14ac:dyDescent="0.25">
      <c r="A75" s="40" t="s">
        <v>11</v>
      </c>
      <c r="B75" s="313" t="s">
        <v>78</v>
      </c>
      <c r="C75" s="314"/>
      <c r="D75" s="41">
        <f>+D52</f>
        <v>0.08</v>
      </c>
      <c r="E75" s="8">
        <f>TRUNC(+E74*D75,2)</f>
        <v>0.3</v>
      </c>
    </row>
    <row r="76" spans="1:5" x14ac:dyDescent="0.25">
      <c r="A76" s="40" t="s">
        <v>14</v>
      </c>
      <c r="B76" s="313" t="s">
        <v>79</v>
      </c>
      <c r="C76" s="314"/>
      <c r="D76" s="41">
        <f>(0.08*0.5*0.03)</f>
        <v>1.1999999999999999E-3</v>
      </c>
      <c r="E76" s="8">
        <f>ROUND(+$E$32*D76,2)</f>
        <v>1.83</v>
      </c>
    </row>
    <row r="77" spans="1:5" x14ac:dyDescent="0.25">
      <c r="A77" s="42" t="s">
        <v>17</v>
      </c>
      <c r="B77" s="315" t="s">
        <v>80</v>
      </c>
      <c r="C77" s="316"/>
      <c r="D77" s="43">
        <f>((7/30)/12)*0.97</f>
        <v>1.886111111111111E-2</v>
      </c>
      <c r="E77" s="8">
        <f>TRUNC(+D77*$E$32,2)</f>
        <v>28.81</v>
      </c>
    </row>
    <row r="78" spans="1:5" x14ac:dyDescent="0.25">
      <c r="A78" s="40" t="s">
        <v>56</v>
      </c>
      <c r="B78" s="317" t="s">
        <v>81</v>
      </c>
      <c r="C78" s="317"/>
      <c r="D78" s="41">
        <f>+D53</f>
        <v>0.36170000000000002</v>
      </c>
      <c r="E78" s="8">
        <f>TRUNC(+E77*D78,2)</f>
        <v>10.42</v>
      </c>
    </row>
    <row r="79" spans="1:5" x14ac:dyDescent="0.25">
      <c r="A79" s="44" t="s">
        <v>58</v>
      </c>
      <c r="B79" s="318" t="s">
        <v>82</v>
      </c>
      <c r="C79" s="319"/>
      <c r="D79" s="45">
        <f>(0.08*0.5)*0.97</f>
        <v>3.8800000000000001E-2</v>
      </c>
      <c r="E79" s="8">
        <f>TRUNC(+E32*D79,E351)</f>
        <v>59</v>
      </c>
    </row>
    <row r="80" spans="1:5" x14ac:dyDescent="0.25">
      <c r="A80" s="330" t="s">
        <v>36</v>
      </c>
      <c r="B80" s="331"/>
      <c r="C80" s="331"/>
      <c r="D80" s="332"/>
      <c r="E80" s="46">
        <f>SUM(E74:E79)</f>
        <v>104.17</v>
      </c>
    </row>
    <row r="81" spans="1:5" x14ac:dyDescent="0.25">
      <c r="A81" s="333" t="s">
        <v>83</v>
      </c>
      <c r="B81" s="333"/>
      <c r="C81" s="333"/>
      <c r="D81" s="101" t="s">
        <v>46</v>
      </c>
      <c r="E81" s="47">
        <f>E32</f>
        <v>1527.88</v>
      </c>
    </row>
    <row r="82" spans="1:5" x14ac:dyDescent="0.25">
      <c r="A82" s="333"/>
      <c r="B82" s="333"/>
      <c r="C82" s="333"/>
      <c r="D82" s="101" t="s">
        <v>84</v>
      </c>
      <c r="E82" s="47">
        <f>E71</f>
        <v>1347.92</v>
      </c>
    </row>
    <row r="83" spans="1:5" x14ac:dyDescent="0.25">
      <c r="A83" s="333"/>
      <c r="B83" s="333"/>
      <c r="C83" s="333"/>
      <c r="D83" s="101" t="s">
        <v>85</v>
      </c>
      <c r="E83" s="47">
        <f>E80</f>
        <v>104.17</v>
      </c>
    </row>
    <row r="84" spans="1:5" x14ac:dyDescent="0.25">
      <c r="A84" s="333"/>
      <c r="B84" s="333"/>
      <c r="C84" s="333"/>
      <c r="D84" s="48" t="s">
        <v>72</v>
      </c>
      <c r="E84" s="22">
        <f>SUM(E81:E83)</f>
        <v>2979.9700000000003</v>
      </c>
    </row>
    <row r="85" spans="1:5" x14ac:dyDescent="0.25">
      <c r="A85" s="334" t="s">
        <v>86</v>
      </c>
      <c r="B85" s="335"/>
      <c r="C85" s="335"/>
      <c r="D85" s="336"/>
      <c r="E85" s="49" t="s">
        <v>34</v>
      </c>
    </row>
    <row r="86" spans="1:5" x14ac:dyDescent="0.25">
      <c r="A86" s="337" t="s">
        <v>87</v>
      </c>
      <c r="B86" s="265"/>
      <c r="C86" s="265"/>
      <c r="D86" s="265"/>
      <c r="E86" s="266"/>
    </row>
    <row r="87" spans="1:5" x14ac:dyDescent="0.25">
      <c r="A87" s="50" t="s">
        <v>88</v>
      </c>
      <c r="B87" s="15" t="s">
        <v>89</v>
      </c>
      <c r="C87" s="51"/>
      <c r="D87" s="17" t="s">
        <v>90</v>
      </c>
      <c r="E87" s="7" t="s">
        <v>27</v>
      </c>
    </row>
    <row r="88" spans="1:5" ht="16.5" x14ac:dyDescent="0.25">
      <c r="A88" s="26" t="s">
        <v>8</v>
      </c>
      <c r="B88" s="52" t="s">
        <v>91</v>
      </c>
      <c r="C88" s="53"/>
      <c r="D88" s="41">
        <f>(( 1+1/3)/12)/12</f>
        <v>9.2592592592592587E-3</v>
      </c>
      <c r="E88" s="8">
        <f>TRUNC(+D88*$E$84,2)</f>
        <v>27.59</v>
      </c>
    </row>
    <row r="89" spans="1:5" ht="16.5" x14ac:dyDescent="0.25">
      <c r="A89" s="26" t="s">
        <v>11</v>
      </c>
      <c r="B89" t="s">
        <v>92</v>
      </c>
      <c r="C89" s="53"/>
      <c r="D89" s="41">
        <f>((2/30)/12)</f>
        <v>5.5555555555555558E-3</v>
      </c>
      <c r="E89" s="8">
        <f>TRUNC(+D89*$E$84,2)</f>
        <v>16.55</v>
      </c>
    </row>
    <row r="90" spans="1:5" ht="16.5" x14ac:dyDescent="0.25">
      <c r="A90" s="26" t="s">
        <v>14</v>
      </c>
      <c r="B90" s="52" t="s">
        <v>93</v>
      </c>
      <c r="C90" s="53"/>
      <c r="D90" s="41">
        <f>((5/30)/12)*0.02</f>
        <v>2.7777777777777778E-4</v>
      </c>
      <c r="E90" s="8">
        <f t="shared" ref="E90:E93" si="1">TRUNC(+D90*$E$84,2)</f>
        <v>0.82</v>
      </c>
    </row>
    <row r="91" spans="1:5" ht="16.5" x14ac:dyDescent="0.25">
      <c r="A91" s="26" t="s">
        <v>17</v>
      </c>
      <c r="B91" s="52" t="s">
        <v>94</v>
      </c>
      <c r="C91" s="53"/>
      <c r="D91" s="41">
        <f>((15/30)/12)*0.02</f>
        <v>8.3333333333333328E-4</v>
      </c>
      <c r="E91" s="8">
        <f>TRUNC(+D91*$E$84,2)</f>
        <v>2.48</v>
      </c>
    </row>
    <row r="92" spans="1:5" ht="16.5" x14ac:dyDescent="0.25">
      <c r="A92" s="26" t="s">
        <v>56</v>
      </c>
      <c r="B92" s="52" t="s">
        <v>95</v>
      </c>
      <c r="C92" s="53"/>
      <c r="D92" s="54">
        <f>((1+1/3)/12)*0.01*((4/12))</f>
        <v>3.7037037037037035E-4</v>
      </c>
      <c r="E92" s="8">
        <f t="shared" si="1"/>
        <v>1.1000000000000001</v>
      </c>
    </row>
    <row r="93" spans="1:5" x14ac:dyDescent="0.25">
      <c r="A93" s="26" t="s">
        <v>58</v>
      </c>
      <c r="B93" s="55" t="s">
        <v>96</v>
      </c>
      <c r="C93" s="56"/>
      <c r="D93" s="27">
        <v>0</v>
      </c>
      <c r="E93" s="8">
        <f t="shared" si="1"/>
        <v>0</v>
      </c>
    </row>
    <row r="94" spans="1:5" x14ac:dyDescent="0.25">
      <c r="A94" s="298" t="s">
        <v>36</v>
      </c>
      <c r="B94" s="299"/>
      <c r="C94" s="300"/>
      <c r="D94" s="57"/>
      <c r="E94" s="14">
        <f>SUM(E88:E93)</f>
        <v>48.54</v>
      </c>
    </row>
    <row r="95" spans="1:5" x14ac:dyDescent="0.25">
      <c r="A95" s="296" t="s">
        <v>97</v>
      </c>
      <c r="B95" s="338"/>
      <c r="C95" s="338"/>
      <c r="D95" s="338"/>
      <c r="E95" s="297"/>
    </row>
    <row r="96" spans="1:5" x14ac:dyDescent="0.25">
      <c r="A96" s="104" t="s">
        <v>98</v>
      </c>
      <c r="B96" s="15" t="s">
        <v>99</v>
      </c>
      <c r="C96" s="51"/>
      <c r="D96" s="17" t="s">
        <v>90</v>
      </c>
      <c r="E96" s="7" t="s">
        <v>27</v>
      </c>
    </row>
    <row r="97" spans="1:5" x14ac:dyDescent="0.25">
      <c r="A97" s="26" t="s">
        <v>8</v>
      </c>
      <c r="B97" s="328" t="s">
        <v>100</v>
      </c>
      <c r="C97" s="329"/>
      <c r="D97" s="27"/>
      <c r="E97" s="58">
        <v>0</v>
      </c>
    </row>
    <row r="98" spans="1:5" x14ac:dyDescent="0.25">
      <c r="A98" s="298" t="s">
        <v>36</v>
      </c>
      <c r="B98" s="299"/>
      <c r="C98" s="300"/>
      <c r="D98" s="57"/>
      <c r="E98" s="14">
        <f>SUM(E97)</f>
        <v>0</v>
      </c>
    </row>
    <row r="99" spans="1:5" x14ac:dyDescent="0.25">
      <c r="A99" s="323" t="s">
        <v>101</v>
      </c>
      <c r="B99" s="323"/>
      <c r="C99" s="323"/>
      <c r="D99" s="323"/>
      <c r="E99" s="323"/>
    </row>
    <row r="100" spans="1:5" x14ac:dyDescent="0.25">
      <c r="A100" s="35">
        <v>4</v>
      </c>
      <c r="B100" s="267" t="s">
        <v>102</v>
      </c>
      <c r="C100" s="324"/>
      <c r="D100" s="268"/>
      <c r="E100" s="36" t="s">
        <v>27</v>
      </c>
    </row>
    <row r="101" spans="1:5" x14ac:dyDescent="0.25">
      <c r="A101" s="35" t="s">
        <v>88</v>
      </c>
      <c r="B101" s="95" t="s">
        <v>89</v>
      </c>
      <c r="C101" s="96"/>
      <c r="D101" s="37"/>
      <c r="E101" s="8">
        <f>+E94</f>
        <v>48.54</v>
      </c>
    </row>
    <row r="102" spans="1:5" x14ac:dyDescent="0.25">
      <c r="A102" s="35" t="s">
        <v>98</v>
      </c>
      <c r="B102" s="95" t="s">
        <v>99</v>
      </c>
      <c r="C102" s="96"/>
      <c r="D102" s="37"/>
      <c r="E102" s="8">
        <f>+E98</f>
        <v>0</v>
      </c>
    </row>
    <row r="103" spans="1:5" x14ac:dyDescent="0.25">
      <c r="A103" s="59"/>
      <c r="B103" s="96"/>
      <c r="C103" s="96"/>
      <c r="D103" s="97" t="s">
        <v>36</v>
      </c>
      <c r="E103" s="8">
        <f>SUM(E101:E102)</f>
        <v>48.54</v>
      </c>
    </row>
    <row r="104" spans="1:5" x14ac:dyDescent="0.25">
      <c r="A104" s="259" t="s">
        <v>103</v>
      </c>
      <c r="B104" s="260"/>
      <c r="C104" s="260"/>
      <c r="D104" s="261"/>
      <c r="E104" s="14">
        <f>SUM(E103:E103)</f>
        <v>48.54</v>
      </c>
    </row>
    <row r="105" spans="1:5" x14ac:dyDescent="0.25">
      <c r="A105" s="262" t="s">
        <v>104</v>
      </c>
      <c r="B105" s="263"/>
      <c r="C105" s="263"/>
      <c r="D105" s="264"/>
      <c r="E105" s="8"/>
    </row>
    <row r="106" spans="1:5" x14ac:dyDescent="0.25">
      <c r="A106" s="50">
        <v>5</v>
      </c>
      <c r="B106" s="267" t="s">
        <v>105</v>
      </c>
      <c r="C106" s="268"/>
      <c r="D106" s="17" t="s">
        <v>90</v>
      </c>
      <c r="E106" s="7" t="s">
        <v>27</v>
      </c>
    </row>
    <row r="107" spans="1:5" x14ac:dyDescent="0.25">
      <c r="A107" s="28" t="s">
        <v>8</v>
      </c>
      <c r="B107" s="60" t="s">
        <v>106</v>
      </c>
      <c r="C107" s="345"/>
      <c r="D107" s="346"/>
      <c r="E107" s="30">
        <v>20</v>
      </c>
    </row>
    <row r="108" spans="1:5" x14ac:dyDescent="0.25">
      <c r="A108" s="28" t="s">
        <v>11</v>
      </c>
      <c r="B108" s="61" t="s">
        <v>107</v>
      </c>
      <c r="C108" s="347" t="s">
        <v>108</v>
      </c>
      <c r="D108" s="348"/>
      <c r="E108" s="62">
        <v>0</v>
      </c>
    </row>
    <row r="109" spans="1:5" x14ac:dyDescent="0.25">
      <c r="A109" s="28" t="s">
        <v>14</v>
      </c>
      <c r="B109" s="63" t="s">
        <v>109</v>
      </c>
      <c r="C109" s="345" t="s">
        <v>110</v>
      </c>
      <c r="D109" s="346"/>
      <c r="E109" s="62">
        <v>0</v>
      </c>
    </row>
    <row r="110" spans="1:5" x14ac:dyDescent="0.25">
      <c r="A110" s="26" t="s">
        <v>17</v>
      </c>
      <c r="B110" s="52" t="s">
        <v>71</v>
      </c>
      <c r="C110" s="349"/>
      <c r="D110" s="350"/>
      <c r="E110" s="8">
        <v>0</v>
      </c>
    </row>
    <row r="111" spans="1:5" x14ac:dyDescent="0.25">
      <c r="A111" s="351" t="s">
        <v>111</v>
      </c>
      <c r="B111" s="352"/>
      <c r="C111" s="352"/>
      <c r="D111" s="353"/>
      <c r="E111" s="46">
        <f>SUM(E107:E110)</f>
        <v>20</v>
      </c>
    </row>
    <row r="112" spans="1:5" x14ac:dyDescent="0.25">
      <c r="A112" s="333" t="s">
        <v>112</v>
      </c>
      <c r="B112" s="333"/>
      <c r="C112" s="333"/>
      <c r="D112" s="101" t="s">
        <v>46</v>
      </c>
      <c r="E112" s="47">
        <f>E32</f>
        <v>1527.88</v>
      </c>
    </row>
    <row r="113" spans="1:5" x14ac:dyDescent="0.25">
      <c r="A113" s="333"/>
      <c r="B113" s="333"/>
      <c r="C113" s="333"/>
      <c r="D113" s="101" t="s">
        <v>84</v>
      </c>
      <c r="E113" s="47">
        <f>E71</f>
        <v>1347.92</v>
      </c>
    </row>
    <row r="114" spans="1:5" x14ac:dyDescent="0.25">
      <c r="A114" s="333"/>
      <c r="B114" s="333"/>
      <c r="C114" s="333"/>
      <c r="D114" s="101" t="s">
        <v>85</v>
      </c>
      <c r="E114" s="47">
        <f>E80</f>
        <v>104.17</v>
      </c>
    </row>
    <row r="115" spans="1:5" x14ac:dyDescent="0.25">
      <c r="A115" s="333"/>
      <c r="B115" s="333"/>
      <c r="C115" s="333"/>
      <c r="D115" s="101" t="s">
        <v>113</v>
      </c>
      <c r="E115" s="47">
        <f>E104</f>
        <v>48.54</v>
      </c>
    </row>
    <row r="116" spans="1:5" x14ac:dyDescent="0.25">
      <c r="A116" s="333"/>
      <c r="B116" s="333"/>
      <c r="C116" s="333"/>
      <c r="D116" s="101" t="s">
        <v>114</v>
      </c>
      <c r="E116" s="47">
        <f>E111</f>
        <v>20</v>
      </c>
    </row>
    <row r="117" spans="1:5" x14ac:dyDescent="0.25">
      <c r="A117" s="333"/>
      <c r="B117" s="333"/>
      <c r="C117" s="333"/>
      <c r="D117" s="48" t="s">
        <v>72</v>
      </c>
      <c r="E117" s="22">
        <f>SUM(E112:E116)</f>
        <v>3048.51</v>
      </c>
    </row>
    <row r="118" spans="1:5" x14ac:dyDescent="0.25">
      <c r="A118" s="334" t="s">
        <v>115</v>
      </c>
      <c r="B118" s="335"/>
      <c r="C118" s="335" t="s">
        <v>116</v>
      </c>
      <c r="D118" s="336" t="s">
        <v>117</v>
      </c>
      <c r="E118" s="64"/>
    </row>
    <row r="119" spans="1:5" x14ac:dyDescent="0.25">
      <c r="A119" s="9">
        <v>6</v>
      </c>
      <c r="B119" s="267" t="s">
        <v>118</v>
      </c>
      <c r="C119" s="268"/>
      <c r="D119" s="17" t="s">
        <v>34</v>
      </c>
      <c r="E119" s="7" t="s">
        <v>27</v>
      </c>
    </row>
    <row r="120" spans="1:5" x14ac:dyDescent="0.25">
      <c r="A120" s="65" t="s">
        <v>8</v>
      </c>
      <c r="B120" s="60" t="s">
        <v>119</v>
      </c>
      <c r="C120" s="339">
        <v>2.0570000000000001E-2</v>
      </c>
      <c r="D120" s="340"/>
      <c r="E120" s="30">
        <f>TRUNC(+E117*C120,2)</f>
        <v>62.7</v>
      </c>
    </row>
    <row r="121" spans="1:5" ht="15.75" thickBot="1" x14ac:dyDescent="0.3">
      <c r="A121" s="65" t="s">
        <v>11</v>
      </c>
      <c r="B121" s="60" t="s">
        <v>120</v>
      </c>
      <c r="C121" s="341">
        <v>0.01</v>
      </c>
      <c r="D121" s="342"/>
      <c r="E121" s="30">
        <f>TRUNC(C121*(+E117+E120),2)</f>
        <v>31.11</v>
      </c>
    </row>
    <row r="122" spans="1:5" ht="15.75" thickBot="1" x14ac:dyDescent="0.3">
      <c r="A122" s="66"/>
      <c r="B122" s="67" t="s">
        <v>121</v>
      </c>
      <c r="C122" s="343" t="s">
        <v>122</v>
      </c>
      <c r="D122" s="344"/>
      <c r="E122" s="68">
        <f>E117+E120+E121</f>
        <v>3142.32</v>
      </c>
    </row>
    <row r="123" spans="1:5" ht="15.75" thickBot="1" x14ac:dyDescent="0.3">
      <c r="A123" s="69" t="s">
        <v>14</v>
      </c>
      <c r="B123" s="94" t="s">
        <v>123</v>
      </c>
      <c r="C123" s="70">
        <f>(D130*100)</f>
        <v>5.6499999999999995</v>
      </c>
      <c r="D123" s="71">
        <f>+(100-C123)/100</f>
        <v>0.94349999999999989</v>
      </c>
      <c r="E123" s="72">
        <f>TRUNC(E122/D123,2)</f>
        <v>3330.49</v>
      </c>
    </row>
    <row r="124" spans="1:5" x14ac:dyDescent="0.25">
      <c r="A124" s="73"/>
      <c r="B124" s="98" t="s">
        <v>124</v>
      </c>
      <c r="C124" s="74"/>
      <c r="D124" s="75"/>
      <c r="E124" s="8"/>
    </row>
    <row r="125" spans="1:5" x14ac:dyDescent="0.25">
      <c r="A125" s="73"/>
      <c r="B125" s="76" t="s">
        <v>125</v>
      </c>
      <c r="C125" s="56"/>
      <c r="D125" s="41">
        <v>6.4999999999999997E-3</v>
      </c>
      <c r="E125" s="8">
        <f>TRUNC(+E123*D125,2)</f>
        <v>21.64</v>
      </c>
    </row>
    <row r="126" spans="1:5" x14ac:dyDescent="0.25">
      <c r="A126" s="73"/>
      <c r="B126" s="76" t="s">
        <v>126</v>
      </c>
      <c r="C126" s="56"/>
      <c r="D126" s="41">
        <v>0.03</v>
      </c>
      <c r="E126" s="8">
        <f>TRUNC(+E123*D126,2)</f>
        <v>99.91</v>
      </c>
    </row>
    <row r="127" spans="1:5" x14ac:dyDescent="0.25">
      <c r="A127" s="73"/>
      <c r="B127" s="15" t="s">
        <v>127</v>
      </c>
      <c r="C127" s="77"/>
      <c r="D127" s="78"/>
      <c r="E127" s="8"/>
    </row>
    <row r="128" spans="1:5" x14ac:dyDescent="0.25">
      <c r="A128" s="73"/>
      <c r="B128" s="15" t="s">
        <v>128</v>
      </c>
      <c r="C128" s="77"/>
      <c r="D128" s="77"/>
      <c r="E128" s="8"/>
    </row>
    <row r="129" spans="1:5" x14ac:dyDescent="0.25">
      <c r="A129" s="73"/>
      <c r="B129" s="79" t="s">
        <v>129</v>
      </c>
      <c r="C129" s="56"/>
      <c r="D129" s="43">
        <v>0.02</v>
      </c>
      <c r="E129" s="80">
        <f>TRUNC(+E123*D129,2)</f>
        <v>66.599999999999994</v>
      </c>
    </row>
    <row r="130" spans="1:5" x14ac:dyDescent="0.25">
      <c r="A130" s="81"/>
      <c r="B130" s="78" t="s">
        <v>130</v>
      </c>
      <c r="C130" s="78"/>
      <c r="D130" s="82">
        <f>SUM(D125:D129)</f>
        <v>5.6499999999999995E-2</v>
      </c>
      <c r="E130" s="8">
        <f>SUM(E125:E129)</f>
        <v>188.14999999999998</v>
      </c>
    </row>
    <row r="131" spans="1:5" x14ac:dyDescent="0.25">
      <c r="A131" s="361" t="s">
        <v>131</v>
      </c>
      <c r="B131" s="362"/>
      <c r="C131" s="362"/>
      <c r="D131" s="363"/>
      <c r="E131" s="83">
        <f>E120+E121+E130</f>
        <v>281.95999999999998</v>
      </c>
    </row>
    <row r="132" spans="1:5" x14ac:dyDescent="0.25">
      <c r="A132" s="298" t="s">
        <v>132</v>
      </c>
      <c r="B132" s="299"/>
      <c r="C132" s="299"/>
      <c r="D132" s="300"/>
      <c r="E132" s="14">
        <f>SUM(E131:E131)</f>
        <v>281.95999999999998</v>
      </c>
    </row>
    <row r="133" spans="1:5" x14ac:dyDescent="0.25">
      <c r="A133" s="253" t="s">
        <v>133</v>
      </c>
      <c r="B133" s="254"/>
      <c r="C133" s="254"/>
      <c r="D133" s="254"/>
      <c r="E133" s="255"/>
    </row>
    <row r="134" spans="1:5" x14ac:dyDescent="0.25">
      <c r="A134" s="253" t="s">
        <v>134</v>
      </c>
      <c r="B134" s="254"/>
      <c r="C134" s="254"/>
      <c r="D134" s="255"/>
      <c r="E134" s="7" t="s">
        <v>27</v>
      </c>
    </row>
    <row r="135" spans="1:5" x14ac:dyDescent="0.25">
      <c r="A135" s="35" t="s">
        <v>8</v>
      </c>
      <c r="B135" s="296" t="s">
        <v>135</v>
      </c>
      <c r="C135" s="338"/>
      <c r="D135" s="297"/>
      <c r="E135" s="8">
        <f>E32</f>
        <v>1527.88</v>
      </c>
    </row>
    <row r="136" spans="1:5" x14ac:dyDescent="0.25">
      <c r="A136" s="35" t="s">
        <v>11</v>
      </c>
      <c r="B136" s="296" t="s">
        <v>136</v>
      </c>
      <c r="C136" s="338"/>
      <c r="D136" s="297"/>
      <c r="E136" s="8">
        <f>+E71</f>
        <v>1347.92</v>
      </c>
    </row>
    <row r="137" spans="1:5" x14ac:dyDescent="0.25">
      <c r="A137" s="35" t="s">
        <v>14</v>
      </c>
      <c r="B137" s="296" t="s">
        <v>137</v>
      </c>
      <c r="C137" s="338"/>
      <c r="D137" s="297"/>
      <c r="E137" s="8">
        <f>+E80</f>
        <v>104.17</v>
      </c>
    </row>
    <row r="138" spans="1:5" x14ac:dyDescent="0.25">
      <c r="A138" s="35" t="s">
        <v>17</v>
      </c>
      <c r="B138" s="296" t="s">
        <v>138</v>
      </c>
      <c r="C138" s="338"/>
      <c r="D138" s="297"/>
      <c r="E138" s="8">
        <f>+E104</f>
        <v>48.54</v>
      </c>
    </row>
    <row r="139" spans="1:5" x14ac:dyDescent="0.25">
      <c r="A139" s="35" t="s">
        <v>56</v>
      </c>
      <c r="B139" s="67" t="s">
        <v>139</v>
      </c>
      <c r="C139" s="84"/>
      <c r="D139" s="85"/>
      <c r="E139" s="8">
        <f>+E111</f>
        <v>20</v>
      </c>
    </row>
    <row r="140" spans="1:5" x14ac:dyDescent="0.25">
      <c r="A140" s="354" t="s">
        <v>140</v>
      </c>
      <c r="B140" s="355"/>
      <c r="C140" s="356"/>
      <c r="D140" s="41"/>
      <c r="E140" s="8">
        <f>SUM(E135:E139)</f>
        <v>3048.51</v>
      </c>
    </row>
    <row r="141" spans="1:5" ht="15.75" thickBot="1" x14ac:dyDescent="0.3">
      <c r="A141" s="86" t="s">
        <v>58</v>
      </c>
      <c r="B141" s="290" t="s">
        <v>141</v>
      </c>
      <c r="C141" s="357"/>
      <c r="D141" s="291"/>
      <c r="E141" s="80">
        <f>E132</f>
        <v>281.95999999999998</v>
      </c>
    </row>
    <row r="142" spans="1:5" ht="15.75" thickBot="1" x14ac:dyDescent="0.3">
      <c r="A142" s="358" t="s">
        <v>142</v>
      </c>
      <c r="B142" s="359"/>
      <c r="C142" s="359"/>
      <c r="D142" s="360"/>
      <c r="E142" s="87">
        <f>+E140+E141</f>
        <v>3330.4700000000003</v>
      </c>
    </row>
  </sheetData>
  <mergeCells count="114">
    <mergeCell ref="B137:D137"/>
    <mergeCell ref="B138:D138"/>
    <mergeCell ref="A140:C140"/>
    <mergeCell ref="B141:D141"/>
    <mergeCell ref="A142:D142"/>
    <mergeCell ref="A131:D131"/>
    <mergeCell ref="A132:D132"/>
    <mergeCell ref="A133:E133"/>
    <mergeCell ref="A134:D134"/>
    <mergeCell ref="B135:D135"/>
    <mergeCell ref="B136:D136"/>
    <mergeCell ref="A112:C117"/>
    <mergeCell ref="A118:D118"/>
    <mergeCell ref="B119:C119"/>
    <mergeCell ref="C120:D120"/>
    <mergeCell ref="C121:D121"/>
    <mergeCell ref="C122:D122"/>
    <mergeCell ref="B106:C106"/>
    <mergeCell ref="C107:D107"/>
    <mergeCell ref="C108:D108"/>
    <mergeCell ref="C109:D109"/>
    <mergeCell ref="C110:D110"/>
    <mergeCell ref="A111:D111"/>
    <mergeCell ref="B97:C97"/>
    <mergeCell ref="A98:C98"/>
    <mergeCell ref="A99:E99"/>
    <mergeCell ref="B100:D100"/>
    <mergeCell ref="A104:D104"/>
    <mergeCell ref="A105:D105"/>
    <mergeCell ref="A80:D80"/>
    <mergeCell ref="A81:C84"/>
    <mergeCell ref="A85:D85"/>
    <mergeCell ref="A86:E86"/>
    <mergeCell ref="A94:C94"/>
    <mergeCell ref="A95:E95"/>
    <mergeCell ref="B74:C74"/>
    <mergeCell ref="B75:C75"/>
    <mergeCell ref="B76:C76"/>
    <mergeCell ref="B77:C77"/>
    <mergeCell ref="B78:C78"/>
    <mergeCell ref="B79:C79"/>
    <mergeCell ref="B64:C64"/>
    <mergeCell ref="A65:D65"/>
    <mergeCell ref="A66:E66"/>
    <mergeCell ref="B67:D67"/>
    <mergeCell ref="A72:E72"/>
    <mergeCell ref="B73:D73"/>
    <mergeCell ref="A59:A60"/>
    <mergeCell ref="B59:C60"/>
    <mergeCell ref="E59:E60"/>
    <mergeCell ref="B61:C61"/>
    <mergeCell ref="B62:C62"/>
    <mergeCell ref="B63:C63"/>
    <mergeCell ref="A53:C53"/>
    <mergeCell ref="B54:E54"/>
    <mergeCell ref="B55:C55"/>
    <mergeCell ref="A56:A58"/>
    <mergeCell ref="B56:C58"/>
    <mergeCell ref="E56:E58"/>
    <mergeCell ref="B47:C47"/>
    <mergeCell ref="B48:C48"/>
    <mergeCell ref="B49:C49"/>
    <mergeCell ref="B50:C50"/>
    <mergeCell ref="B51:C51"/>
    <mergeCell ref="B52:C52"/>
    <mergeCell ref="A39:D39"/>
    <mergeCell ref="A40:C42"/>
    <mergeCell ref="B43:D43"/>
    <mergeCell ref="B44:C44"/>
    <mergeCell ref="B45:C45"/>
    <mergeCell ref="B46:C46"/>
    <mergeCell ref="A31:D31"/>
    <mergeCell ref="A32:D32"/>
    <mergeCell ref="A33:D33"/>
    <mergeCell ref="B34:E34"/>
    <mergeCell ref="B35:C35"/>
    <mergeCell ref="A38:C38"/>
    <mergeCell ref="A26:D26"/>
    <mergeCell ref="B27:C27"/>
    <mergeCell ref="A28:A29"/>
    <mergeCell ref="B28:B29"/>
    <mergeCell ref="E28:E29"/>
    <mergeCell ref="C30:D30"/>
    <mergeCell ref="B23:C23"/>
    <mergeCell ref="D23:E23"/>
    <mergeCell ref="B24:C24"/>
    <mergeCell ref="D24:E24"/>
    <mergeCell ref="B25:C25"/>
    <mergeCell ref="D25:E25"/>
    <mergeCell ref="A17:E17"/>
    <mergeCell ref="A18:E18"/>
    <mergeCell ref="A19:D19"/>
    <mergeCell ref="B20:C20"/>
    <mergeCell ref="D20:E20"/>
    <mergeCell ref="B21:C21"/>
    <mergeCell ref="D21:E21"/>
    <mergeCell ref="A14:B16"/>
    <mergeCell ref="C14:C16"/>
    <mergeCell ref="D14:E16"/>
    <mergeCell ref="B6:E6"/>
    <mergeCell ref="A7:E7"/>
    <mergeCell ref="C8:E8"/>
    <mergeCell ref="C9:E9"/>
    <mergeCell ref="C10:E10"/>
    <mergeCell ref="C11:E11"/>
    <mergeCell ref="A1:E2"/>
    <mergeCell ref="A3:C3"/>
    <mergeCell ref="A4:C4"/>
    <mergeCell ref="D4:E4"/>
    <mergeCell ref="A5:C5"/>
    <mergeCell ref="D5:E5"/>
    <mergeCell ref="A12:E12"/>
    <mergeCell ref="A13:B13"/>
    <mergeCell ref="D13:E13"/>
  </mergeCells>
  <hyperlinks>
    <hyperlink ref="B77" location="Plan2!A1" display="Aviso prévio trabalhado" xr:uid="{00000000-0004-0000-2500-000000000000}"/>
    <hyperlink ref="B50" r:id="rId1" display="08 - Sebrae 0,3% ou 0,6% - IN nº 03, MPS/SRP/2005, Anexo II e III ver código da Tabela" xr:uid="{00000000-0004-0000-2500-000001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46">
    <tabColor rgb="FF00B0F0"/>
  </sheetPr>
  <dimension ref="A1:F141"/>
  <sheetViews>
    <sheetView view="pageBreakPreview" zoomScaleNormal="100" zoomScaleSheetLayoutView="100" workbookViewId="0">
      <selection activeCell="A18" sqref="A18:E18"/>
    </sheetView>
  </sheetViews>
  <sheetFormatPr defaultColWidth="8.85546875" defaultRowHeight="15" x14ac:dyDescent="0.25"/>
  <cols>
    <col min="1" max="1" width="4.7109375" style="1" customWidth="1"/>
    <col min="2" max="2" width="37.5703125" style="1" customWidth="1"/>
    <col min="3" max="3" width="23.42578125" style="1" customWidth="1"/>
    <col min="4" max="4" width="22.85546875" style="1" customWidth="1"/>
    <col min="5" max="5" width="30.28515625" style="1" customWidth="1"/>
    <col min="6" max="16384" width="8.85546875" style="1"/>
  </cols>
  <sheetData>
    <row r="1" spans="1:5" x14ac:dyDescent="0.25">
      <c r="A1" s="196" t="s">
        <v>0</v>
      </c>
      <c r="B1" s="197"/>
      <c r="C1" s="197"/>
      <c r="D1" s="197"/>
      <c r="E1" s="198"/>
    </row>
    <row r="2" spans="1:5" ht="15.75" thickBot="1" x14ac:dyDescent="0.3">
      <c r="A2" s="199"/>
      <c r="B2" s="200"/>
      <c r="C2" s="200"/>
      <c r="D2" s="200"/>
      <c r="E2" s="201"/>
    </row>
    <row r="3" spans="1:5" x14ac:dyDescent="0.25">
      <c r="A3" s="202"/>
      <c r="B3" s="203"/>
      <c r="C3" s="204"/>
      <c r="D3" s="2" t="s">
        <v>1</v>
      </c>
      <c r="E3" s="3" t="s">
        <v>2</v>
      </c>
    </row>
    <row r="4" spans="1:5" x14ac:dyDescent="0.25">
      <c r="A4" s="205" t="s">
        <v>3</v>
      </c>
      <c r="B4" s="206"/>
      <c r="C4" s="207"/>
      <c r="D4" s="208"/>
      <c r="E4" s="209"/>
    </row>
    <row r="5" spans="1:5" x14ac:dyDescent="0.25">
      <c r="A5" s="205" t="s">
        <v>4</v>
      </c>
      <c r="B5" s="206"/>
      <c r="C5" s="207"/>
      <c r="D5" s="210" t="s">
        <v>5</v>
      </c>
      <c r="E5" s="211"/>
    </row>
    <row r="6" spans="1:5" x14ac:dyDescent="0.25">
      <c r="A6" s="108"/>
      <c r="B6" s="234" t="s">
        <v>6</v>
      </c>
      <c r="C6" s="234"/>
      <c r="D6" s="234"/>
      <c r="E6" s="235"/>
    </row>
    <row r="7" spans="1:5" x14ac:dyDescent="0.25">
      <c r="A7" s="212" t="s">
        <v>7</v>
      </c>
      <c r="B7" s="213"/>
      <c r="C7" s="213"/>
      <c r="D7" s="213"/>
      <c r="E7" s="214"/>
    </row>
    <row r="8" spans="1:5" ht="30" x14ac:dyDescent="0.25">
      <c r="A8" s="4" t="s">
        <v>8</v>
      </c>
      <c r="B8" s="5" t="s">
        <v>9</v>
      </c>
      <c r="C8" s="236" t="s">
        <v>10</v>
      </c>
      <c r="D8" s="237"/>
      <c r="E8" s="238"/>
    </row>
    <row r="9" spans="1:5" x14ac:dyDescent="0.25">
      <c r="A9" s="4" t="s">
        <v>11</v>
      </c>
      <c r="B9" s="5" t="s">
        <v>12</v>
      </c>
      <c r="C9" s="239" t="s">
        <v>200</v>
      </c>
      <c r="D9" s="240"/>
      <c r="E9" s="241"/>
    </row>
    <row r="10" spans="1:5" ht="30" x14ac:dyDescent="0.25">
      <c r="A10" s="4" t="s">
        <v>14</v>
      </c>
      <c r="B10" s="5" t="s">
        <v>15</v>
      </c>
      <c r="C10" s="239" t="s">
        <v>201</v>
      </c>
      <c r="D10" s="240"/>
      <c r="E10" s="241"/>
    </row>
    <row r="11" spans="1:5" ht="30" x14ac:dyDescent="0.25">
      <c r="A11" s="4" t="s">
        <v>17</v>
      </c>
      <c r="B11" s="5" t="s">
        <v>18</v>
      </c>
      <c r="C11" s="239" t="s">
        <v>19</v>
      </c>
      <c r="D11" s="240"/>
      <c r="E11" s="241"/>
    </row>
    <row r="12" spans="1:5" x14ac:dyDescent="0.25">
      <c r="A12" s="212" t="s">
        <v>20</v>
      </c>
      <c r="B12" s="213"/>
      <c r="C12" s="213"/>
      <c r="D12" s="213"/>
      <c r="E12" s="214"/>
    </row>
    <row r="13" spans="1:5" x14ac:dyDescent="0.25">
      <c r="A13" s="215" t="s">
        <v>21</v>
      </c>
      <c r="B13" s="216"/>
      <c r="C13" s="6" t="s">
        <v>22</v>
      </c>
      <c r="D13" s="217" t="s">
        <v>23</v>
      </c>
      <c r="E13" s="218"/>
    </row>
    <row r="14" spans="1:5" x14ac:dyDescent="0.25">
      <c r="A14" s="384" t="s">
        <v>178</v>
      </c>
      <c r="B14" s="385"/>
      <c r="C14" s="225" t="s">
        <v>143</v>
      </c>
      <c r="D14" s="390">
        <v>3</v>
      </c>
      <c r="E14" s="391"/>
    </row>
    <row r="15" spans="1:5" x14ac:dyDescent="0.25">
      <c r="A15" s="386"/>
      <c r="B15" s="387"/>
      <c r="C15" s="226"/>
      <c r="D15" s="392"/>
      <c r="E15" s="393"/>
    </row>
    <row r="16" spans="1:5" x14ac:dyDescent="0.25">
      <c r="A16" s="388"/>
      <c r="B16" s="389"/>
      <c r="C16" s="227"/>
      <c r="D16" s="394"/>
      <c r="E16" s="395"/>
    </row>
    <row r="17" spans="1:5" ht="15.75" x14ac:dyDescent="0.25">
      <c r="A17" s="381" t="s">
        <v>203</v>
      </c>
      <c r="B17" s="248"/>
      <c r="C17" s="248"/>
      <c r="D17" s="248"/>
      <c r="E17" s="249"/>
    </row>
    <row r="18" spans="1:5" ht="15.75" x14ac:dyDescent="0.25">
      <c r="A18" s="381" t="s">
        <v>204</v>
      </c>
      <c r="B18" s="382"/>
      <c r="C18" s="382"/>
      <c r="D18" s="382"/>
      <c r="E18" s="383"/>
    </row>
    <row r="19" spans="1:5" x14ac:dyDescent="0.25">
      <c r="A19" s="253" t="s">
        <v>26</v>
      </c>
      <c r="B19" s="254"/>
      <c r="C19" s="254"/>
      <c r="D19" s="255"/>
      <c r="E19" s="7" t="s">
        <v>27</v>
      </c>
    </row>
    <row r="20" spans="1:5" ht="15" customHeight="1" x14ac:dyDescent="0.25">
      <c r="A20" s="4">
        <v>1</v>
      </c>
      <c r="B20" s="242" t="s">
        <v>28</v>
      </c>
      <c r="C20" s="242"/>
      <c r="D20" s="244" t="s">
        <v>179</v>
      </c>
      <c r="E20" s="244"/>
    </row>
    <row r="21" spans="1:5" x14ac:dyDescent="0.25">
      <c r="A21" s="4">
        <v>2</v>
      </c>
      <c r="B21" s="242" t="s">
        <v>29</v>
      </c>
      <c r="C21" s="242"/>
      <c r="D21" s="244" t="s">
        <v>172</v>
      </c>
      <c r="E21" s="244"/>
    </row>
    <row r="22" spans="1:5" x14ac:dyDescent="0.25">
      <c r="A22" s="4">
        <v>3</v>
      </c>
      <c r="B22" s="242" t="s">
        <v>148</v>
      </c>
      <c r="C22" s="242"/>
      <c r="D22" s="243">
        <v>2096.15</v>
      </c>
      <c r="E22" s="243"/>
    </row>
    <row r="23" spans="1:5" ht="15" customHeight="1" x14ac:dyDescent="0.25">
      <c r="A23" s="4">
        <v>4</v>
      </c>
      <c r="B23" s="242" t="s">
        <v>30</v>
      </c>
      <c r="C23" s="242"/>
      <c r="D23" s="244" t="s">
        <v>179</v>
      </c>
      <c r="E23" s="244"/>
    </row>
    <row r="24" spans="1:5" x14ac:dyDescent="0.25">
      <c r="A24" s="4">
        <v>5</v>
      </c>
      <c r="B24" s="245" t="s">
        <v>31</v>
      </c>
      <c r="C24" s="245"/>
      <c r="D24" s="246"/>
      <c r="E24" s="246"/>
    </row>
    <row r="25" spans="1:5" x14ac:dyDescent="0.25">
      <c r="A25" s="262" t="s">
        <v>32</v>
      </c>
      <c r="B25" s="263"/>
      <c r="C25" s="263"/>
      <c r="D25" s="264"/>
      <c r="E25" s="8"/>
    </row>
    <row r="26" spans="1:5" x14ac:dyDescent="0.25">
      <c r="A26" s="9">
        <v>1</v>
      </c>
      <c r="B26" s="267" t="s">
        <v>33</v>
      </c>
      <c r="C26" s="268"/>
      <c r="D26" s="10" t="s">
        <v>149</v>
      </c>
      <c r="E26" s="7" t="s">
        <v>27</v>
      </c>
    </row>
    <row r="27" spans="1:5" x14ac:dyDescent="0.25">
      <c r="A27" s="272" t="s">
        <v>8</v>
      </c>
      <c r="B27" s="274" t="s">
        <v>35</v>
      </c>
      <c r="C27" s="91" t="s">
        <v>146</v>
      </c>
      <c r="D27" s="92">
        <v>40</v>
      </c>
      <c r="E27" s="276">
        <f>TRUNC(D22*D27/D28,2)</f>
        <v>1905.59</v>
      </c>
    </row>
    <row r="28" spans="1:5" hidden="1" x14ac:dyDescent="0.25">
      <c r="A28" s="273"/>
      <c r="B28" s="275"/>
      <c r="C28" s="91"/>
      <c r="D28" s="93">
        <v>44</v>
      </c>
      <c r="E28" s="277"/>
    </row>
    <row r="29" spans="1:5" x14ac:dyDescent="0.25">
      <c r="A29" s="11"/>
      <c r="B29" s="12"/>
      <c r="C29" s="278"/>
      <c r="D29" s="279"/>
      <c r="E29" s="13">
        <v>0</v>
      </c>
    </row>
    <row r="30" spans="1:5" x14ac:dyDescent="0.25">
      <c r="A30" s="256" t="s">
        <v>36</v>
      </c>
      <c r="B30" s="257"/>
      <c r="C30" s="257"/>
      <c r="D30" s="258"/>
      <c r="E30" s="8">
        <f>SUM(E27:E29)</f>
        <v>1905.59</v>
      </c>
    </row>
    <row r="31" spans="1:5" x14ac:dyDescent="0.25">
      <c r="A31" s="259" t="s">
        <v>37</v>
      </c>
      <c r="B31" s="260"/>
      <c r="C31" s="260"/>
      <c r="D31" s="261"/>
      <c r="E31" s="14">
        <f>SUM(E30:E30)</f>
        <v>1905.59</v>
      </c>
    </row>
    <row r="32" spans="1:5" x14ac:dyDescent="0.25">
      <c r="A32" s="262" t="s">
        <v>38</v>
      </c>
      <c r="B32" s="263"/>
      <c r="C32" s="263"/>
      <c r="D32" s="264"/>
      <c r="E32" s="8"/>
    </row>
    <row r="33" spans="1:5" x14ac:dyDescent="0.25">
      <c r="A33" s="15"/>
      <c r="B33" s="265" t="s">
        <v>39</v>
      </c>
      <c r="C33" s="265"/>
      <c r="D33" s="265"/>
      <c r="E33" s="266"/>
    </row>
    <row r="34" spans="1:5" x14ac:dyDescent="0.25">
      <c r="A34" s="16" t="s">
        <v>40</v>
      </c>
      <c r="B34" s="267" t="s">
        <v>41</v>
      </c>
      <c r="C34" s="268"/>
      <c r="D34" s="17" t="s">
        <v>34</v>
      </c>
      <c r="E34" s="7" t="s">
        <v>27</v>
      </c>
    </row>
    <row r="35" spans="1:5" x14ac:dyDescent="0.25">
      <c r="A35" s="17" t="s">
        <v>8</v>
      </c>
      <c r="B35" s="110" t="s">
        <v>42</v>
      </c>
      <c r="C35" s="109"/>
      <c r="D35" s="18">
        <f>1/12</f>
        <v>8.3333333333333329E-2</v>
      </c>
      <c r="E35" s="8">
        <f>TRUNC($E$31*D35,2)</f>
        <v>158.79</v>
      </c>
    </row>
    <row r="36" spans="1:5" x14ac:dyDescent="0.25">
      <c r="A36" s="17" t="s">
        <v>11</v>
      </c>
      <c r="B36" s="110" t="s">
        <v>43</v>
      </c>
      <c r="C36" s="109"/>
      <c r="D36" s="18">
        <f>(((1+1/3)/12))</f>
        <v>0.1111111111111111</v>
      </c>
      <c r="E36" s="8">
        <f>TRUNC($E$31*D36,2)</f>
        <v>211.73</v>
      </c>
    </row>
    <row r="37" spans="1:5" x14ac:dyDescent="0.25">
      <c r="A37" s="269" t="s">
        <v>36</v>
      </c>
      <c r="B37" s="270"/>
      <c r="C37" s="271"/>
      <c r="D37" s="19">
        <f>SUM(D35:D36)</f>
        <v>0.19444444444444442</v>
      </c>
      <c r="E37" s="8">
        <f>SUM(E35:E36)</f>
        <v>370.52</v>
      </c>
    </row>
    <row r="38" spans="1:5" x14ac:dyDescent="0.25">
      <c r="A38" s="284" t="s">
        <v>44</v>
      </c>
      <c r="B38" s="284"/>
      <c r="C38" s="284"/>
      <c r="D38" s="284"/>
      <c r="E38" s="8">
        <f>SUM(E37:E37)</f>
        <v>370.52</v>
      </c>
    </row>
    <row r="39" spans="1:5" x14ac:dyDescent="0.25">
      <c r="A39" s="285" t="s">
        <v>45</v>
      </c>
      <c r="B39" s="285"/>
      <c r="C39" s="285"/>
      <c r="D39" s="20" t="s">
        <v>46</v>
      </c>
      <c r="E39" s="21">
        <f>E31</f>
        <v>1905.59</v>
      </c>
    </row>
    <row r="40" spans="1:5" x14ac:dyDescent="0.25">
      <c r="A40" s="285"/>
      <c r="B40" s="285"/>
      <c r="C40" s="285"/>
      <c r="D40" s="20" t="s">
        <v>47</v>
      </c>
      <c r="E40" s="22">
        <f>E38</f>
        <v>370.52</v>
      </c>
    </row>
    <row r="41" spans="1:5" x14ac:dyDescent="0.25">
      <c r="A41" s="285"/>
      <c r="B41" s="285"/>
      <c r="C41" s="285"/>
      <c r="D41" s="23" t="s">
        <v>36</v>
      </c>
      <c r="E41" s="22">
        <f>SUM(E39:E40)</f>
        <v>2276.1099999999997</v>
      </c>
    </row>
    <row r="42" spans="1:5" x14ac:dyDescent="0.25">
      <c r="A42" s="24"/>
      <c r="B42" s="286" t="s">
        <v>48</v>
      </c>
      <c r="C42" s="286"/>
      <c r="D42" s="287"/>
      <c r="E42" s="25"/>
    </row>
    <row r="43" spans="1:5" x14ac:dyDescent="0.25">
      <c r="A43" s="9" t="s">
        <v>49</v>
      </c>
      <c r="B43" s="267" t="s">
        <v>50</v>
      </c>
      <c r="C43" s="268"/>
      <c r="D43" s="17" t="s">
        <v>51</v>
      </c>
      <c r="E43" s="7" t="s">
        <v>27</v>
      </c>
    </row>
    <row r="44" spans="1:5" x14ac:dyDescent="0.25">
      <c r="A44" s="26" t="s">
        <v>8</v>
      </c>
      <c r="B44" s="282" t="s">
        <v>52</v>
      </c>
      <c r="C44" s="283"/>
      <c r="D44" s="27">
        <v>0.2</v>
      </c>
      <c r="E44" s="8">
        <f>TRUNC($E$41*D44,2)</f>
        <v>455.22</v>
      </c>
    </row>
    <row r="45" spans="1:5" x14ac:dyDescent="0.25">
      <c r="A45" s="26" t="s">
        <v>11</v>
      </c>
      <c r="B45" s="282" t="s">
        <v>53</v>
      </c>
      <c r="C45" s="283"/>
      <c r="D45" s="27">
        <v>2.5000000000000001E-2</v>
      </c>
      <c r="E45" s="8">
        <f>TRUNC($E$41*D45,2)</f>
        <v>56.9</v>
      </c>
    </row>
    <row r="46" spans="1:5" x14ac:dyDescent="0.25">
      <c r="A46" s="141" t="s">
        <v>14</v>
      </c>
      <c r="B46" s="379" t="s">
        <v>54</v>
      </c>
      <c r="C46" s="380"/>
      <c r="D46" s="155">
        <v>0.03</v>
      </c>
      <c r="E46" s="140">
        <f t="shared" ref="E46:E51" si="0">TRUNC($E$41*D46,2)</f>
        <v>68.28</v>
      </c>
    </row>
    <row r="47" spans="1:5" x14ac:dyDescent="0.25">
      <c r="A47" s="26" t="s">
        <v>17</v>
      </c>
      <c r="B47" s="282" t="s">
        <v>55</v>
      </c>
      <c r="C47" s="283"/>
      <c r="D47" s="27">
        <v>1.4999999999999999E-2</v>
      </c>
      <c r="E47" s="8">
        <f t="shared" si="0"/>
        <v>34.14</v>
      </c>
    </row>
    <row r="48" spans="1:5" x14ac:dyDescent="0.25">
      <c r="A48" s="26" t="s">
        <v>56</v>
      </c>
      <c r="B48" s="282" t="s">
        <v>57</v>
      </c>
      <c r="C48" s="283"/>
      <c r="D48" s="27">
        <v>0.01</v>
      </c>
      <c r="E48" s="8">
        <f t="shared" si="0"/>
        <v>22.76</v>
      </c>
    </row>
    <row r="49" spans="1:6" x14ac:dyDescent="0.25">
      <c r="A49" s="26" t="s">
        <v>58</v>
      </c>
      <c r="B49" s="282" t="s">
        <v>59</v>
      </c>
      <c r="C49" s="283"/>
      <c r="D49" s="27">
        <v>6.0000000000000001E-3</v>
      </c>
      <c r="E49" s="8">
        <f>TRUNC($E$41*D49,2)</f>
        <v>13.65</v>
      </c>
    </row>
    <row r="50" spans="1:6" x14ac:dyDescent="0.25">
      <c r="A50" s="26" t="s">
        <v>60</v>
      </c>
      <c r="B50" s="282" t="s">
        <v>61</v>
      </c>
      <c r="C50" s="283"/>
      <c r="D50" s="27">
        <v>2E-3</v>
      </c>
      <c r="E50" s="8">
        <f t="shared" si="0"/>
        <v>4.55</v>
      </c>
    </row>
    <row r="51" spans="1:6" x14ac:dyDescent="0.25">
      <c r="A51" s="26" t="s">
        <v>62</v>
      </c>
      <c r="B51" s="282" t="s">
        <v>63</v>
      </c>
      <c r="C51" s="283"/>
      <c r="D51" s="27">
        <v>0.08</v>
      </c>
      <c r="E51" s="8">
        <f t="shared" si="0"/>
        <v>182.08</v>
      </c>
    </row>
    <row r="52" spans="1:6" x14ac:dyDescent="0.25">
      <c r="A52" s="298" t="s">
        <v>36</v>
      </c>
      <c r="B52" s="299"/>
      <c r="C52" s="300"/>
      <c r="D52" s="31">
        <f>SUM(D44:D51)</f>
        <v>0.36800000000000005</v>
      </c>
      <c r="E52" s="14">
        <f>SUM(E44:E51)</f>
        <v>837.57999999999993</v>
      </c>
    </row>
    <row r="53" spans="1:6" x14ac:dyDescent="0.25">
      <c r="A53" s="15"/>
      <c r="B53" s="265" t="s">
        <v>64</v>
      </c>
      <c r="C53" s="265"/>
      <c r="D53" s="265"/>
      <c r="E53" s="266"/>
    </row>
    <row r="54" spans="1:6" x14ac:dyDescent="0.25">
      <c r="A54" s="9" t="s">
        <v>65</v>
      </c>
      <c r="B54" s="267" t="s">
        <v>66</v>
      </c>
      <c r="C54" s="268"/>
      <c r="D54" s="17" t="s">
        <v>34</v>
      </c>
      <c r="E54" s="7" t="s">
        <v>27</v>
      </c>
    </row>
    <row r="55" spans="1:6" x14ac:dyDescent="0.25">
      <c r="A55" s="373" t="s">
        <v>8</v>
      </c>
      <c r="B55" s="170" t="s">
        <v>67</v>
      </c>
      <c r="C55" s="145" t="s">
        <v>156</v>
      </c>
      <c r="D55" s="144">
        <v>21.08</v>
      </c>
      <c r="E55" s="376">
        <f>TRUNC(((D55*D56*D57))-($E$27*6%),2)</f>
        <v>54.3</v>
      </c>
    </row>
    <row r="56" spans="1:6" x14ac:dyDescent="0.25">
      <c r="A56" s="374"/>
      <c r="B56" s="171"/>
      <c r="C56" s="145" t="s">
        <v>157</v>
      </c>
      <c r="D56" s="144">
        <v>4</v>
      </c>
      <c r="E56" s="377"/>
      <c r="F56" s="1" t="s">
        <v>176</v>
      </c>
    </row>
    <row r="57" spans="1:6" x14ac:dyDescent="0.25">
      <c r="A57" s="375"/>
      <c r="B57" s="172"/>
      <c r="C57" s="146" t="s">
        <v>158</v>
      </c>
      <c r="D57" s="144">
        <v>2</v>
      </c>
      <c r="E57" s="378"/>
    </row>
    <row r="58" spans="1:6" x14ac:dyDescent="0.25">
      <c r="A58" s="288" t="s">
        <v>11</v>
      </c>
      <c r="B58" s="290" t="s">
        <v>68</v>
      </c>
      <c r="C58" s="291"/>
      <c r="D58" s="89">
        <v>21.63</v>
      </c>
      <c r="E58" s="294">
        <f>TRUNC((D55*D58*D59),2)</f>
        <v>364.76</v>
      </c>
    </row>
    <row r="59" spans="1:6" x14ac:dyDescent="0.25">
      <c r="A59" s="289"/>
      <c r="B59" s="292"/>
      <c r="C59" s="293"/>
      <c r="D59" s="90">
        <v>0.8</v>
      </c>
      <c r="E59" s="295"/>
    </row>
    <row r="60" spans="1:6" x14ac:dyDescent="0.25">
      <c r="A60" s="26" t="s">
        <v>14</v>
      </c>
      <c r="B60" s="296" t="s">
        <v>69</v>
      </c>
      <c r="C60" s="297"/>
      <c r="D60" s="32"/>
      <c r="E60" s="8">
        <v>0</v>
      </c>
    </row>
    <row r="61" spans="1:6" x14ac:dyDescent="0.25">
      <c r="A61" s="26" t="s">
        <v>17</v>
      </c>
      <c r="B61" s="296" t="s">
        <v>70</v>
      </c>
      <c r="C61" s="297"/>
      <c r="D61" s="33"/>
      <c r="E61" s="8">
        <v>2.44</v>
      </c>
    </row>
    <row r="62" spans="1:6" x14ac:dyDescent="0.25">
      <c r="A62" s="26" t="s">
        <v>56</v>
      </c>
      <c r="B62" s="296" t="s">
        <v>71</v>
      </c>
      <c r="C62" s="297"/>
      <c r="D62" s="32"/>
      <c r="E62" s="8">
        <v>0</v>
      </c>
    </row>
    <row r="63" spans="1:6" x14ac:dyDescent="0.25">
      <c r="A63" s="26" t="s">
        <v>58</v>
      </c>
      <c r="B63" s="296" t="s">
        <v>71</v>
      </c>
      <c r="C63" s="297"/>
      <c r="D63" s="34"/>
      <c r="E63" s="8">
        <v>0</v>
      </c>
    </row>
    <row r="64" spans="1:6" x14ac:dyDescent="0.25">
      <c r="A64" s="320" t="s">
        <v>72</v>
      </c>
      <c r="B64" s="321"/>
      <c r="C64" s="321"/>
      <c r="D64" s="322"/>
      <c r="E64" s="14">
        <f>SUM(E55:E63)</f>
        <v>421.5</v>
      </c>
    </row>
    <row r="65" spans="1:5" x14ac:dyDescent="0.25">
      <c r="A65" s="323" t="s">
        <v>73</v>
      </c>
      <c r="B65" s="323"/>
      <c r="C65" s="323"/>
      <c r="D65" s="323"/>
      <c r="E65" s="323"/>
    </row>
    <row r="66" spans="1:5" x14ac:dyDescent="0.25">
      <c r="A66" s="35">
        <v>2</v>
      </c>
      <c r="B66" s="267" t="s">
        <v>74</v>
      </c>
      <c r="C66" s="324"/>
      <c r="D66" s="268"/>
      <c r="E66" s="36" t="s">
        <v>27</v>
      </c>
    </row>
    <row r="67" spans="1:5" x14ac:dyDescent="0.25">
      <c r="A67" s="35" t="s">
        <v>40</v>
      </c>
      <c r="B67" s="116" t="s">
        <v>41</v>
      </c>
      <c r="C67" s="117"/>
      <c r="D67" s="37"/>
      <c r="E67" s="8">
        <f>E38</f>
        <v>370.52</v>
      </c>
    </row>
    <row r="68" spans="1:5" x14ac:dyDescent="0.25">
      <c r="A68" s="35" t="s">
        <v>49</v>
      </c>
      <c r="B68" s="116" t="s">
        <v>50</v>
      </c>
      <c r="C68" s="117"/>
      <c r="D68" s="37"/>
      <c r="E68" s="8">
        <f>E52</f>
        <v>837.57999999999993</v>
      </c>
    </row>
    <row r="69" spans="1:5" x14ac:dyDescent="0.25">
      <c r="A69" s="35" t="s">
        <v>65</v>
      </c>
      <c r="B69" s="116" t="s">
        <v>66</v>
      </c>
      <c r="C69" s="117"/>
      <c r="D69" s="37"/>
      <c r="E69" s="8">
        <f>E64</f>
        <v>421.5</v>
      </c>
    </row>
    <row r="70" spans="1:5" x14ac:dyDescent="0.25">
      <c r="A70" s="38"/>
      <c r="B70" s="112"/>
      <c r="C70" s="112"/>
      <c r="D70" s="113" t="s">
        <v>36</v>
      </c>
      <c r="E70" s="14">
        <f>SUM(E67:E69)</f>
        <v>1629.6</v>
      </c>
    </row>
    <row r="71" spans="1:5" x14ac:dyDescent="0.25">
      <c r="A71" s="325" t="s">
        <v>75</v>
      </c>
      <c r="B71" s="325"/>
      <c r="C71" s="325"/>
      <c r="D71" s="325"/>
      <c r="E71" s="325"/>
    </row>
    <row r="72" spans="1:5" x14ac:dyDescent="0.25">
      <c r="A72" s="9">
        <v>3</v>
      </c>
      <c r="B72" s="253" t="s">
        <v>76</v>
      </c>
      <c r="C72" s="326"/>
      <c r="D72" s="327"/>
      <c r="E72" s="39" t="s">
        <v>27</v>
      </c>
    </row>
    <row r="73" spans="1:5" x14ac:dyDescent="0.25">
      <c r="A73" s="40" t="s">
        <v>8</v>
      </c>
      <c r="B73" s="313" t="s">
        <v>77</v>
      </c>
      <c r="C73" s="314"/>
      <c r="D73" s="41">
        <f>((1/12)*0.05)</f>
        <v>4.1666666666666666E-3</v>
      </c>
      <c r="E73" s="8">
        <f>TRUNC(+$E$31*D73,2)</f>
        <v>7.93</v>
      </c>
    </row>
    <row r="74" spans="1:5" x14ac:dyDescent="0.25">
      <c r="A74" s="40" t="s">
        <v>11</v>
      </c>
      <c r="B74" s="313" t="s">
        <v>78</v>
      </c>
      <c r="C74" s="314"/>
      <c r="D74" s="41">
        <f>D51*D73</f>
        <v>3.3333333333333332E-4</v>
      </c>
      <c r="E74" s="8">
        <f>TRUNC(+E73*D74,2)</f>
        <v>0</v>
      </c>
    </row>
    <row r="75" spans="1:5" x14ac:dyDescent="0.25">
      <c r="A75" s="40" t="s">
        <v>14</v>
      </c>
      <c r="B75" s="313" t="s">
        <v>79</v>
      </c>
      <c r="C75" s="314"/>
      <c r="D75" s="41">
        <f>(D73*D51*50%)</f>
        <v>1.6666666666666666E-4</v>
      </c>
      <c r="E75" s="8">
        <f>ROUND(+$E$31*D75,2)</f>
        <v>0.32</v>
      </c>
    </row>
    <row r="76" spans="1:5" x14ac:dyDescent="0.25">
      <c r="A76" s="42" t="s">
        <v>17</v>
      </c>
      <c r="B76" s="372" t="s">
        <v>80</v>
      </c>
      <c r="C76" s="372"/>
      <c r="D76" s="43">
        <f>((7/30)/12)*1</f>
        <v>1.9444444444444445E-2</v>
      </c>
      <c r="E76" s="8">
        <f>TRUNC(+D76*$E$31,2)</f>
        <v>37.049999999999997</v>
      </c>
    </row>
    <row r="77" spans="1:5" x14ac:dyDescent="0.25">
      <c r="A77" s="40" t="s">
        <v>56</v>
      </c>
      <c r="B77" s="317" t="s">
        <v>81</v>
      </c>
      <c r="C77" s="317"/>
      <c r="D77" s="41">
        <f>+D52</f>
        <v>0.36800000000000005</v>
      </c>
      <c r="E77" s="8">
        <f>TRUNC(+E76*D77,2)</f>
        <v>13.63</v>
      </c>
    </row>
    <row r="78" spans="1:5" x14ac:dyDescent="0.25">
      <c r="A78" s="44" t="s">
        <v>58</v>
      </c>
      <c r="B78" s="318" t="s">
        <v>82</v>
      </c>
      <c r="C78" s="319"/>
      <c r="D78" s="45">
        <f>(0.08*0.5)*1</f>
        <v>0.04</v>
      </c>
      <c r="E78" s="8">
        <f>TRUNC(+E31*D78,E350)</f>
        <v>76</v>
      </c>
    </row>
    <row r="79" spans="1:5" x14ac:dyDescent="0.25">
      <c r="A79" s="330" t="s">
        <v>36</v>
      </c>
      <c r="B79" s="331"/>
      <c r="C79" s="331"/>
      <c r="D79" s="332"/>
      <c r="E79" s="46">
        <f>SUM(E73:E78)</f>
        <v>134.93</v>
      </c>
    </row>
    <row r="80" spans="1:5" x14ac:dyDescent="0.25">
      <c r="A80" s="333" t="s">
        <v>83</v>
      </c>
      <c r="B80" s="333"/>
      <c r="C80" s="333"/>
      <c r="D80" s="115" t="s">
        <v>154</v>
      </c>
      <c r="E80" s="47">
        <f>E31</f>
        <v>1905.59</v>
      </c>
    </row>
    <row r="81" spans="1:5" x14ac:dyDescent="0.25">
      <c r="A81" s="333"/>
      <c r="B81" s="333"/>
      <c r="C81" s="333"/>
      <c r="D81" s="115" t="s">
        <v>84</v>
      </c>
      <c r="E81" s="47">
        <f>E70</f>
        <v>1629.6</v>
      </c>
    </row>
    <row r="82" spans="1:5" x14ac:dyDescent="0.25">
      <c r="A82" s="333"/>
      <c r="B82" s="333"/>
      <c r="C82" s="333"/>
      <c r="D82" s="115" t="s">
        <v>155</v>
      </c>
      <c r="E82" s="47">
        <f>E79</f>
        <v>134.93</v>
      </c>
    </row>
    <row r="83" spans="1:5" x14ac:dyDescent="0.25">
      <c r="A83" s="333"/>
      <c r="B83" s="333"/>
      <c r="C83" s="333"/>
      <c r="D83" s="48" t="s">
        <v>72</v>
      </c>
      <c r="E83" s="22">
        <f>SUM(E80:E82)</f>
        <v>3670.1199999999994</v>
      </c>
    </row>
    <row r="84" spans="1:5" x14ac:dyDescent="0.25">
      <c r="A84" s="334" t="s">
        <v>86</v>
      </c>
      <c r="B84" s="335"/>
      <c r="C84" s="335"/>
      <c r="D84" s="336"/>
      <c r="E84" s="49" t="s">
        <v>34</v>
      </c>
    </row>
    <row r="85" spans="1:5" x14ac:dyDescent="0.25">
      <c r="A85" s="337" t="s">
        <v>87</v>
      </c>
      <c r="B85" s="265"/>
      <c r="C85" s="265"/>
      <c r="D85" s="265"/>
      <c r="E85" s="266"/>
    </row>
    <row r="86" spans="1:5" x14ac:dyDescent="0.25">
      <c r="A86" s="50" t="s">
        <v>88</v>
      </c>
      <c r="B86" s="15" t="s">
        <v>89</v>
      </c>
      <c r="C86" s="51"/>
      <c r="D86" s="17" t="s">
        <v>90</v>
      </c>
      <c r="E86" s="7" t="s">
        <v>27</v>
      </c>
    </row>
    <row r="87" spans="1:5" ht="16.5" x14ac:dyDescent="0.25">
      <c r="A87" s="26" t="s">
        <v>8</v>
      </c>
      <c r="B87" s="52" t="s">
        <v>91</v>
      </c>
      <c r="C87" s="53"/>
      <c r="D87" s="41">
        <f>(( 1+1/3)/12)/12</f>
        <v>9.2592592592592587E-3</v>
      </c>
      <c r="E87" s="8">
        <f>TRUNC(+D87*$E$83,2)</f>
        <v>33.979999999999997</v>
      </c>
    </row>
    <row r="88" spans="1:5" ht="16.5" x14ac:dyDescent="0.25">
      <c r="A88" s="26" t="s">
        <v>11</v>
      </c>
      <c r="B88" s="135" t="s">
        <v>92</v>
      </c>
      <c r="C88" s="53"/>
      <c r="D88" s="41">
        <f>((2/30)/12)</f>
        <v>5.5555555555555558E-3</v>
      </c>
      <c r="E88" s="8">
        <f>TRUNC(+D88*$E$83,2)</f>
        <v>20.38</v>
      </c>
    </row>
    <row r="89" spans="1:5" ht="16.5" x14ac:dyDescent="0.25">
      <c r="A89" s="26" t="s">
        <v>14</v>
      </c>
      <c r="B89" s="52" t="s">
        <v>93</v>
      </c>
      <c r="C89" s="53"/>
      <c r="D89" s="41">
        <f>((5/30)/12)*0.02</f>
        <v>2.7777777777777778E-4</v>
      </c>
      <c r="E89" s="8">
        <f t="shared" ref="E89:E92" si="1">TRUNC(+D89*$E$83,2)</f>
        <v>1.01</v>
      </c>
    </row>
    <row r="90" spans="1:5" ht="16.5" x14ac:dyDescent="0.25">
      <c r="A90" s="26" t="s">
        <v>17</v>
      </c>
      <c r="B90" s="52" t="s">
        <v>94</v>
      </c>
      <c r="C90" s="53"/>
      <c r="D90" s="41">
        <f>((15/30)/12)*0.08</f>
        <v>3.3333333333333331E-3</v>
      </c>
      <c r="E90" s="8">
        <f>TRUNC(+D90*$E$83,2)</f>
        <v>12.23</v>
      </c>
    </row>
    <row r="91" spans="1:5" ht="16.5" x14ac:dyDescent="0.25">
      <c r="A91" s="26" t="s">
        <v>56</v>
      </c>
      <c r="B91" s="52" t="s">
        <v>95</v>
      </c>
      <c r="C91" s="53"/>
      <c r="D91" s="54">
        <f>((1+1/3)/12)*0.03*((4/12))</f>
        <v>1.1111111111111109E-3</v>
      </c>
      <c r="E91" s="8">
        <f t="shared" si="1"/>
        <v>4.07</v>
      </c>
    </row>
    <row r="92" spans="1:5" x14ac:dyDescent="0.25">
      <c r="A92" s="26" t="s">
        <v>58</v>
      </c>
      <c r="B92" s="55" t="s">
        <v>96</v>
      </c>
      <c r="C92" s="56"/>
      <c r="D92" s="27">
        <v>0</v>
      </c>
      <c r="E92" s="8">
        <f t="shared" si="1"/>
        <v>0</v>
      </c>
    </row>
    <row r="93" spans="1:5" x14ac:dyDescent="0.25">
      <c r="A93" s="298" t="s">
        <v>36</v>
      </c>
      <c r="B93" s="299"/>
      <c r="C93" s="300"/>
      <c r="D93" s="57"/>
      <c r="E93" s="14">
        <f>SUM(E87:E92)</f>
        <v>71.669999999999987</v>
      </c>
    </row>
    <row r="94" spans="1:5" x14ac:dyDescent="0.25">
      <c r="A94" s="296" t="s">
        <v>97</v>
      </c>
      <c r="B94" s="338"/>
      <c r="C94" s="338"/>
      <c r="D94" s="338"/>
      <c r="E94" s="297"/>
    </row>
    <row r="95" spans="1:5" x14ac:dyDescent="0.25">
      <c r="A95" s="111" t="s">
        <v>98</v>
      </c>
      <c r="B95" s="15" t="s">
        <v>99</v>
      </c>
      <c r="C95" s="51"/>
      <c r="D95" s="17" t="s">
        <v>90</v>
      </c>
      <c r="E95" s="7" t="s">
        <v>27</v>
      </c>
    </row>
    <row r="96" spans="1:5" x14ac:dyDescent="0.25">
      <c r="A96" s="26" t="s">
        <v>8</v>
      </c>
      <c r="B96" s="328" t="s">
        <v>174</v>
      </c>
      <c r="C96" s="329"/>
      <c r="D96" s="27"/>
      <c r="E96" s="58">
        <v>0</v>
      </c>
    </row>
    <row r="97" spans="1:5" x14ac:dyDescent="0.25">
      <c r="A97" s="298" t="s">
        <v>36</v>
      </c>
      <c r="B97" s="299"/>
      <c r="C97" s="300"/>
      <c r="D97" s="57"/>
      <c r="E97" s="14">
        <f>SUM(E96)</f>
        <v>0</v>
      </c>
    </row>
    <row r="98" spans="1:5" x14ac:dyDescent="0.25">
      <c r="A98" s="323" t="s">
        <v>101</v>
      </c>
      <c r="B98" s="323"/>
      <c r="C98" s="323"/>
      <c r="D98" s="323"/>
      <c r="E98" s="323"/>
    </row>
    <row r="99" spans="1:5" x14ac:dyDescent="0.25">
      <c r="A99" s="35">
        <v>4</v>
      </c>
      <c r="B99" s="267" t="s">
        <v>102</v>
      </c>
      <c r="C99" s="324"/>
      <c r="D99" s="268"/>
      <c r="E99" s="36" t="s">
        <v>27</v>
      </c>
    </row>
    <row r="100" spans="1:5" x14ac:dyDescent="0.25">
      <c r="A100" s="35" t="s">
        <v>88</v>
      </c>
      <c r="B100" s="116" t="s">
        <v>89</v>
      </c>
      <c r="C100" s="117"/>
      <c r="D100" s="37"/>
      <c r="E100" s="8">
        <f>+E93</f>
        <v>71.669999999999987</v>
      </c>
    </row>
    <row r="101" spans="1:5" x14ac:dyDescent="0.25">
      <c r="A101" s="35" t="s">
        <v>98</v>
      </c>
      <c r="B101" s="116" t="s">
        <v>99</v>
      </c>
      <c r="C101" s="117"/>
      <c r="D101" s="37"/>
      <c r="E101" s="8">
        <f>+E97</f>
        <v>0</v>
      </c>
    </row>
    <row r="102" spans="1:5" x14ac:dyDescent="0.25">
      <c r="A102" s="59"/>
      <c r="B102" s="117"/>
      <c r="C102" s="117"/>
      <c r="D102" s="118" t="s">
        <v>36</v>
      </c>
      <c r="E102" s="8">
        <f>SUM(E100:E101)</f>
        <v>71.669999999999987</v>
      </c>
    </row>
    <row r="103" spans="1:5" x14ac:dyDescent="0.25">
      <c r="A103" s="259" t="s">
        <v>103</v>
      </c>
      <c r="B103" s="260"/>
      <c r="C103" s="260"/>
      <c r="D103" s="261"/>
      <c r="E103" s="14">
        <f>SUM(E102:E102)</f>
        <v>71.669999999999987</v>
      </c>
    </row>
    <row r="104" spans="1:5" x14ac:dyDescent="0.25">
      <c r="A104" s="262" t="s">
        <v>104</v>
      </c>
      <c r="B104" s="263"/>
      <c r="C104" s="263"/>
      <c r="D104" s="264"/>
      <c r="E104" s="8"/>
    </row>
    <row r="105" spans="1:5" x14ac:dyDescent="0.25">
      <c r="A105" s="50">
        <v>5</v>
      </c>
      <c r="B105" s="267" t="s">
        <v>105</v>
      </c>
      <c r="C105" s="268"/>
      <c r="D105" s="17" t="s">
        <v>90</v>
      </c>
      <c r="E105" s="7" t="s">
        <v>27</v>
      </c>
    </row>
    <row r="106" spans="1:5" x14ac:dyDescent="0.25">
      <c r="A106" s="141" t="s">
        <v>8</v>
      </c>
      <c r="B106" s="139" t="s">
        <v>106</v>
      </c>
      <c r="C106" s="368"/>
      <c r="D106" s="369"/>
      <c r="E106" s="140">
        <v>0</v>
      </c>
    </row>
    <row r="107" spans="1:5" x14ac:dyDescent="0.25">
      <c r="A107" s="141" t="s">
        <v>11</v>
      </c>
      <c r="B107" s="142" t="s">
        <v>107</v>
      </c>
      <c r="C107" s="370"/>
      <c r="D107" s="371"/>
      <c r="E107" s="137">
        <v>0</v>
      </c>
    </row>
    <row r="108" spans="1:5" x14ac:dyDescent="0.25">
      <c r="A108" s="141" t="s">
        <v>14</v>
      </c>
      <c r="B108" s="143" t="s">
        <v>109</v>
      </c>
      <c r="C108" s="368"/>
      <c r="D108" s="369"/>
      <c r="E108" s="137">
        <v>0</v>
      </c>
    </row>
    <row r="109" spans="1:5" x14ac:dyDescent="0.25">
      <c r="A109" s="26" t="s">
        <v>17</v>
      </c>
      <c r="B109" s="52" t="s">
        <v>71</v>
      </c>
      <c r="C109" s="349"/>
      <c r="D109" s="350"/>
      <c r="E109" s="8">
        <v>0</v>
      </c>
    </row>
    <row r="110" spans="1:5" x14ac:dyDescent="0.25">
      <c r="A110" s="351" t="s">
        <v>111</v>
      </c>
      <c r="B110" s="352"/>
      <c r="C110" s="352"/>
      <c r="D110" s="353"/>
      <c r="E110" s="46">
        <f>SUM(E106:E109)</f>
        <v>0</v>
      </c>
    </row>
    <row r="111" spans="1:5" x14ac:dyDescent="0.25">
      <c r="A111" s="333" t="s">
        <v>112</v>
      </c>
      <c r="B111" s="333"/>
      <c r="C111" s="333"/>
      <c r="D111" s="115" t="s">
        <v>46</v>
      </c>
      <c r="E111" s="47">
        <f>E31</f>
        <v>1905.59</v>
      </c>
    </row>
    <row r="112" spans="1:5" x14ac:dyDescent="0.25">
      <c r="A112" s="333"/>
      <c r="B112" s="333"/>
      <c r="C112" s="333"/>
      <c r="D112" s="115" t="s">
        <v>84</v>
      </c>
      <c r="E112" s="47">
        <f>E70</f>
        <v>1629.6</v>
      </c>
    </row>
    <row r="113" spans="1:5" x14ac:dyDescent="0.25">
      <c r="A113" s="333"/>
      <c r="B113" s="333"/>
      <c r="C113" s="333"/>
      <c r="D113" s="115" t="s">
        <v>85</v>
      </c>
      <c r="E113" s="47">
        <f>E79</f>
        <v>134.93</v>
      </c>
    </row>
    <row r="114" spans="1:5" x14ac:dyDescent="0.25">
      <c r="A114" s="333"/>
      <c r="B114" s="333"/>
      <c r="C114" s="333"/>
      <c r="D114" s="115" t="s">
        <v>113</v>
      </c>
      <c r="E114" s="47">
        <f>E103</f>
        <v>71.669999999999987</v>
      </c>
    </row>
    <row r="115" spans="1:5" x14ac:dyDescent="0.25">
      <c r="A115" s="333"/>
      <c r="B115" s="333"/>
      <c r="C115" s="333"/>
      <c r="D115" s="115" t="s">
        <v>114</v>
      </c>
      <c r="E115" s="47">
        <f>E110</f>
        <v>0</v>
      </c>
    </row>
    <row r="116" spans="1:5" x14ac:dyDescent="0.25">
      <c r="A116" s="333"/>
      <c r="B116" s="333"/>
      <c r="C116" s="333"/>
      <c r="D116" s="48" t="s">
        <v>72</v>
      </c>
      <c r="E116" s="22">
        <f>SUM(E111:E115)</f>
        <v>3741.7899999999995</v>
      </c>
    </row>
    <row r="117" spans="1:5" x14ac:dyDescent="0.25">
      <c r="A117" s="334" t="s">
        <v>115</v>
      </c>
      <c r="B117" s="335"/>
      <c r="C117" s="335" t="s">
        <v>116</v>
      </c>
      <c r="D117" s="336" t="s">
        <v>117</v>
      </c>
      <c r="E117" s="64"/>
    </row>
    <row r="118" spans="1:5" x14ac:dyDescent="0.25">
      <c r="A118" s="9">
        <v>6</v>
      </c>
      <c r="B118" s="267" t="s">
        <v>118</v>
      </c>
      <c r="C118" s="268"/>
      <c r="D118" s="17" t="s">
        <v>34</v>
      </c>
      <c r="E118" s="7" t="s">
        <v>27</v>
      </c>
    </row>
    <row r="119" spans="1:5" x14ac:dyDescent="0.25">
      <c r="A119" s="138" t="s">
        <v>8</v>
      </c>
      <c r="B119" s="139" t="s">
        <v>119</v>
      </c>
      <c r="C119" s="364">
        <v>0.03</v>
      </c>
      <c r="D119" s="365"/>
      <c r="E119" s="140">
        <f>TRUNC(+E116*C119,2)</f>
        <v>112.25</v>
      </c>
    </row>
    <row r="120" spans="1:5" ht="15.75" thickBot="1" x14ac:dyDescent="0.3">
      <c r="A120" s="138" t="s">
        <v>11</v>
      </c>
      <c r="B120" s="139" t="s">
        <v>120</v>
      </c>
      <c r="C120" s="366">
        <v>6.7900000000000002E-2</v>
      </c>
      <c r="D120" s="367"/>
      <c r="E120" s="140">
        <f>TRUNC(C120*(+E116+E119),2)</f>
        <v>261.68</v>
      </c>
    </row>
    <row r="121" spans="1:5" ht="15.75" thickBot="1" x14ac:dyDescent="0.3">
      <c r="A121" s="66"/>
      <c r="B121" s="67" t="s">
        <v>121</v>
      </c>
      <c r="C121" s="343" t="s">
        <v>122</v>
      </c>
      <c r="D121" s="344"/>
      <c r="E121" s="68">
        <f>E116+E119+E120</f>
        <v>4115.7199999999993</v>
      </c>
    </row>
    <row r="122" spans="1:5" ht="15.75" thickBot="1" x14ac:dyDescent="0.3">
      <c r="A122" s="69" t="s">
        <v>14</v>
      </c>
      <c r="B122" s="114" t="s">
        <v>123</v>
      </c>
      <c r="C122" s="70">
        <f>(D129*100)</f>
        <v>11.25</v>
      </c>
      <c r="D122" s="71">
        <f>+(100-C122)/100</f>
        <v>0.88749999999999996</v>
      </c>
      <c r="E122" s="72">
        <f>TRUNC(E121/D122,2)</f>
        <v>4637.43</v>
      </c>
    </row>
    <row r="123" spans="1:5" x14ac:dyDescent="0.25">
      <c r="A123" s="73"/>
      <c r="B123" s="119" t="s">
        <v>124</v>
      </c>
      <c r="C123" s="74"/>
      <c r="D123" s="75"/>
      <c r="E123" s="8"/>
    </row>
    <row r="124" spans="1:5" x14ac:dyDescent="0.25">
      <c r="A124" s="73"/>
      <c r="B124" s="76" t="s">
        <v>125</v>
      </c>
      <c r="C124" s="56"/>
      <c r="D124" s="41">
        <v>1.6500000000000001E-2</v>
      </c>
      <c r="E124" s="8">
        <f>TRUNC(+E122*D124,2)</f>
        <v>76.510000000000005</v>
      </c>
    </row>
    <row r="125" spans="1:5" x14ac:dyDescent="0.25">
      <c r="A125" s="73"/>
      <c r="B125" s="76" t="s">
        <v>126</v>
      </c>
      <c r="C125" s="56"/>
      <c r="D125" s="41">
        <v>7.5999999999999998E-2</v>
      </c>
      <c r="E125" s="8">
        <f>TRUNC(+E122*D125,2)</f>
        <v>352.44</v>
      </c>
    </row>
    <row r="126" spans="1:5" x14ac:dyDescent="0.25">
      <c r="A126" s="73"/>
      <c r="B126" s="15" t="s">
        <v>127</v>
      </c>
      <c r="C126" s="77"/>
      <c r="D126" s="78"/>
      <c r="E126" s="8"/>
    </row>
    <row r="127" spans="1:5" x14ac:dyDescent="0.25">
      <c r="A127" s="73"/>
      <c r="B127" s="15" t="s">
        <v>128</v>
      </c>
      <c r="C127" s="77"/>
      <c r="D127" s="77"/>
      <c r="E127" s="8"/>
    </row>
    <row r="128" spans="1:5" x14ac:dyDescent="0.25">
      <c r="A128" s="73"/>
      <c r="B128" s="79" t="s">
        <v>129</v>
      </c>
      <c r="C128" s="56"/>
      <c r="D128" s="43">
        <v>0.02</v>
      </c>
      <c r="E128" s="80">
        <f>TRUNC(+E122*D128,2)</f>
        <v>92.74</v>
      </c>
    </row>
    <row r="129" spans="1:5" x14ac:dyDescent="0.25">
      <c r="A129" s="81"/>
      <c r="B129" s="78" t="s">
        <v>130</v>
      </c>
      <c r="C129" s="78"/>
      <c r="D129" s="82">
        <f>SUM(D124:D128)</f>
        <v>0.1125</v>
      </c>
      <c r="E129" s="8">
        <f>SUM(E124:E128)</f>
        <v>521.68999999999994</v>
      </c>
    </row>
    <row r="130" spans="1:5" x14ac:dyDescent="0.25">
      <c r="A130" s="361" t="s">
        <v>131</v>
      </c>
      <c r="B130" s="362"/>
      <c r="C130" s="362"/>
      <c r="D130" s="363"/>
      <c r="E130" s="83">
        <f>E119+E120+E129</f>
        <v>895.61999999999989</v>
      </c>
    </row>
    <row r="131" spans="1:5" x14ac:dyDescent="0.25">
      <c r="A131" s="298" t="s">
        <v>132</v>
      </c>
      <c r="B131" s="299"/>
      <c r="C131" s="299"/>
      <c r="D131" s="300"/>
      <c r="E131" s="14">
        <f>SUM(E130:E130)</f>
        <v>895.61999999999989</v>
      </c>
    </row>
    <row r="132" spans="1:5" x14ac:dyDescent="0.25">
      <c r="A132" s="253" t="s">
        <v>133</v>
      </c>
      <c r="B132" s="254"/>
      <c r="C132" s="254"/>
      <c r="D132" s="254"/>
      <c r="E132" s="255"/>
    </row>
    <row r="133" spans="1:5" x14ac:dyDescent="0.25">
      <c r="A133" s="253" t="s">
        <v>134</v>
      </c>
      <c r="B133" s="254"/>
      <c r="C133" s="254"/>
      <c r="D133" s="255"/>
      <c r="E133" s="7" t="s">
        <v>27</v>
      </c>
    </row>
    <row r="134" spans="1:5" x14ac:dyDescent="0.25">
      <c r="A134" s="35" t="s">
        <v>8</v>
      </c>
      <c r="B134" s="296" t="s">
        <v>135</v>
      </c>
      <c r="C134" s="338"/>
      <c r="D134" s="297"/>
      <c r="E134" s="8">
        <f>E31</f>
        <v>1905.59</v>
      </c>
    </row>
    <row r="135" spans="1:5" x14ac:dyDescent="0.25">
      <c r="A135" s="35" t="s">
        <v>11</v>
      </c>
      <c r="B135" s="296" t="s">
        <v>136</v>
      </c>
      <c r="C135" s="338"/>
      <c r="D135" s="297"/>
      <c r="E135" s="8">
        <f>+E70</f>
        <v>1629.6</v>
      </c>
    </row>
    <row r="136" spans="1:5" x14ac:dyDescent="0.25">
      <c r="A136" s="35" t="s">
        <v>14</v>
      </c>
      <c r="B136" s="296" t="s">
        <v>137</v>
      </c>
      <c r="C136" s="338"/>
      <c r="D136" s="297"/>
      <c r="E136" s="8">
        <f>+E79</f>
        <v>134.93</v>
      </c>
    </row>
    <row r="137" spans="1:5" x14ac:dyDescent="0.25">
      <c r="A137" s="35" t="s">
        <v>17</v>
      </c>
      <c r="B137" s="296" t="s">
        <v>138</v>
      </c>
      <c r="C137" s="338"/>
      <c r="D137" s="297"/>
      <c r="E137" s="8">
        <f>+E103</f>
        <v>71.669999999999987</v>
      </c>
    </row>
    <row r="138" spans="1:5" x14ac:dyDescent="0.25">
      <c r="A138" s="35" t="s">
        <v>56</v>
      </c>
      <c r="B138" s="67" t="s">
        <v>139</v>
      </c>
      <c r="C138" s="84"/>
      <c r="D138" s="85"/>
      <c r="E138" s="8">
        <f>+E110</f>
        <v>0</v>
      </c>
    </row>
    <row r="139" spans="1:5" x14ac:dyDescent="0.25">
      <c r="A139" s="354" t="s">
        <v>140</v>
      </c>
      <c r="B139" s="355"/>
      <c r="C139" s="356"/>
      <c r="D139" s="41"/>
      <c r="E139" s="8">
        <f>SUM(E134:E138)</f>
        <v>3741.7899999999995</v>
      </c>
    </row>
    <row r="140" spans="1:5" ht="15.75" thickBot="1" x14ac:dyDescent="0.3">
      <c r="A140" s="86" t="s">
        <v>58</v>
      </c>
      <c r="B140" s="290" t="s">
        <v>141</v>
      </c>
      <c r="C140" s="357"/>
      <c r="D140" s="291"/>
      <c r="E140" s="80">
        <f>E131</f>
        <v>895.61999999999989</v>
      </c>
    </row>
    <row r="141" spans="1:5" ht="15.75" thickBot="1" x14ac:dyDescent="0.3">
      <c r="A141" s="358" t="s">
        <v>142</v>
      </c>
      <c r="B141" s="359"/>
      <c r="C141" s="359"/>
      <c r="D141" s="360"/>
      <c r="E141" s="87">
        <f>TRUNC(E139+E140,2)</f>
        <v>4637.41</v>
      </c>
    </row>
  </sheetData>
  <mergeCells count="113">
    <mergeCell ref="A1:E2"/>
    <mergeCell ref="A3:C3"/>
    <mergeCell ref="A4:C4"/>
    <mergeCell ref="D4:E4"/>
    <mergeCell ref="A5:C5"/>
    <mergeCell ref="D5:E5"/>
    <mergeCell ref="A12:E12"/>
    <mergeCell ref="A13:B13"/>
    <mergeCell ref="D13:E13"/>
    <mergeCell ref="A14:B16"/>
    <mergeCell ref="C14:C16"/>
    <mergeCell ref="D14:E16"/>
    <mergeCell ref="B6:E6"/>
    <mergeCell ref="A7:E7"/>
    <mergeCell ref="C8:E8"/>
    <mergeCell ref="C9:E9"/>
    <mergeCell ref="C10:E10"/>
    <mergeCell ref="C11:E11"/>
    <mergeCell ref="B22:C22"/>
    <mergeCell ref="D22:E22"/>
    <mergeCell ref="B23:C23"/>
    <mergeCell ref="D23:E23"/>
    <mergeCell ref="B24:C24"/>
    <mergeCell ref="D24:E24"/>
    <mergeCell ref="A17:E17"/>
    <mergeCell ref="A18:E18"/>
    <mergeCell ref="A19:D19"/>
    <mergeCell ref="B20:C20"/>
    <mergeCell ref="D20:E20"/>
    <mergeCell ref="B21:C21"/>
    <mergeCell ref="D21:E21"/>
    <mergeCell ref="A30:D30"/>
    <mergeCell ref="A31:D31"/>
    <mergeCell ref="A32:D32"/>
    <mergeCell ref="B33:E33"/>
    <mergeCell ref="B34:C34"/>
    <mergeCell ref="A37:C37"/>
    <mergeCell ref="A25:D25"/>
    <mergeCell ref="B26:C26"/>
    <mergeCell ref="A27:A28"/>
    <mergeCell ref="B27:B28"/>
    <mergeCell ref="E27:E28"/>
    <mergeCell ref="C29:D29"/>
    <mergeCell ref="B46:C46"/>
    <mergeCell ref="B47:C47"/>
    <mergeCell ref="B48:C48"/>
    <mergeCell ref="B49:C49"/>
    <mergeCell ref="B50:C50"/>
    <mergeCell ref="B51:C51"/>
    <mergeCell ref="A38:D38"/>
    <mergeCell ref="A39:C41"/>
    <mergeCell ref="B42:D42"/>
    <mergeCell ref="B43:C43"/>
    <mergeCell ref="B44:C44"/>
    <mergeCell ref="B45:C45"/>
    <mergeCell ref="A58:A59"/>
    <mergeCell ref="B58:C59"/>
    <mergeCell ref="E58:E59"/>
    <mergeCell ref="B60:C60"/>
    <mergeCell ref="B61:C61"/>
    <mergeCell ref="B62:C62"/>
    <mergeCell ref="A52:C52"/>
    <mergeCell ref="B53:E53"/>
    <mergeCell ref="B54:C54"/>
    <mergeCell ref="A55:A57"/>
    <mergeCell ref="E55:E57"/>
    <mergeCell ref="B73:C73"/>
    <mergeCell ref="B74:C74"/>
    <mergeCell ref="B75:C75"/>
    <mergeCell ref="B76:C76"/>
    <mergeCell ref="B77:C77"/>
    <mergeCell ref="B78:C78"/>
    <mergeCell ref="B63:C63"/>
    <mergeCell ref="A64:D64"/>
    <mergeCell ref="A65:E65"/>
    <mergeCell ref="B66:D66"/>
    <mergeCell ref="A71:E71"/>
    <mergeCell ref="B72:D72"/>
    <mergeCell ref="B96:C96"/>
    <mergeCell ref="A97:C97"/>
    <mergeCell ref="A98:E98"/>
    <mergeCell ref="B99:D99"/>
    <mergeCell ref="A103:D103"/>
    <mergeCell ref="A104:D104"/>
    <mergeCell ref="A79:D79"/>
    <mergeCell ref="A80:C83"/>
    <mergeCell ref="A84:D84"/>
    <mergeCell ref="A85:E85"/>
    <mergeCell ref="A93:C93"/>
    <mergeCell ref="A94:E94"/>
    <mergeCell ref="A111:C116"/>
    <mergeCell ref="A117:D117"/>
    <mergeCell ref="B118:C118"/>
    <mergeCell ref="C119:D119"/>
    <mergeCell ref="C120:D120"/>
    <mergeCell ref="C121:D121"/>
    <mergeCell ref="B105:C105"/>
    <mergeCell ref="C106:D106"/>
    <mergeCell ref="C107:D107"/>
    <mergeCell ref="C108:D108"/>
    <mergeCell ref="C109:D109"/>
    <mergeCell ref="A110:D110"/>
    <mergeCell ref="B136:D136"/>
    <mergeCell ref="B137:D137"/>
    <mergeCell ref="A139:C139"/>
    <mergeCell ref="B140:D140"/>
    <mergeCell ref="A141:D141"/>
    <mergeCell ref="A130:D130"/>
    <mergeCell ref="A131:D131"/>
    <mergeCell ref="A132:E132"/>
    <mergeCell ref="A133:D133"/>
    <mergeCell ref="B134:D134"/>
    <mergeCell ref="B135:D135"/>
  </mergeCells>
  <hyperlinks>
    <hyperlink ref="B49" r:id="rId1" display="08 - Sebrae 0,3% ou 0,6% - IN nº 03, MPS/SRP/2005, Anexo II e III ver código da Tabela" xr:uid="{00000000-0004-0000-2700-000000000000}"/>
  </hyperlinks>
  <pageMargins left="0.51181102362204722" right="0.51181102362204722" top="0.78740157480314965" bottom="0.78740157480314965" header="0.31496062992125984" footer="0.31496062992125984"/>
  <pageSetup paperSize="9" scale="73" orientation="portrait" r:id="rId2"/>
  <rowBreaks count="2" manualBreakCount="2">
    <brk id="64" max="4" man="1"/>
    <brk id="131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51">
    <tabColor rgb="FF00B0F0"/>
  </sheetPr>
  <dimension ref="A1:F141"/>
  <sheetViews>
    <sheetView view="pageBreakPreview" zoomScaleNormal="100" zoomScaleSheetLayoutView="100" workbookViewId="0">
      <selection activeCell="A17" sqref="A17:E18"/>
    </sheetView>
  </sheetViews>
  <sheetFormatPr defaultColWidth="8.85546875" defaultRowHeight="15" x14ac:dyDescent="0.25"/>
  <cols>
    <col min="1" max="1" width="4.7109375" style="1" customWidth="1"/>
    <col min="2" max="2" width="37.5703125" style="1" customWidth="1"/>
    <col min="3" max="4" width="22.85546875" style="1" customWidth="1"/>
    <col min="5" max="5" width="30.28515625" style="1" customWidth="1"/>
    <col min="6" max="16384" width="8.85546875" style="1"/>
  </cols>
  <sheetData>
    <row r="1" spans="1:5" x14ac:dyDescent="0.25">
      <c r="A1" s="196" t="s">
        <v>0</v>
      </c>
      <c r="B1" s="197"/>
      <c r="C1" s="197"/>
      <c r="D1" s="197"/>
      <c r="E1" s="198"/>
    </row>
    <row r="2" spans="1:5" ht="15.75" thickBot="1" x14ac:dyDescent="0.3">
      <c r="A2" s="199"/>
      <c r="B2" s="200"/>
      <c r="C2" s="200"/>
      <c r="D2" s="200"/>
      <c r="E2" s="201"/>
    </row>
    <row r="3" spans="1:5" x14ac:dyDescent="0.25">
      <c r="A3" s="202"/>
      <c r="B3" s="203"/>
      <c r="C3" s="204"/>
      <c r="D3" s="2" t="s">
        <v>1</v>
      </c>
      <c r="E3" s="3" t="s">
        <v>2</v>
      </c>
    </row>
    <row r="4" spans="1:5" x14ac:dyDescent="0.25">
      <c r="A4" s="205" t="s">
        <v>3</v>
      </c>
      <c r="B4" s="206"/>
      <c r="C4" s="207"/>
      <c r="D4" s="208"/>
      <c r="E4" s="209"/>
    </row>
    <row r="5" spans="1:5" x14ac:dyDescent="0.25">
      <c r="A5" s="205" t="s">
        <v>4</v>
      </c>
      <c r="B5" s="206"/>
      <c r="C5" s="207"/>
      <c r="D5" s="210" t="s">
        <v>5</v>
      </c>
      <c r="E5" s="211"/>
    </row>
    <row r="6" spans="1:5" x14ac:dyDescent="0.25">
      <c r="A6" s="133"/>
      <c r="B6" s="234" t="s">
        <v>6</v>
      </c>
      <c r="C6" s="234"/>
      <c r="D6" s="234"/>
      <c r="E6" s="235"/>
    </row>
    <row r="7" spans="1:5" x14ac:dyDescent="0.25">
      <c r="A7" s="212" t="s">
        <v>7</v>
      </c>
      <c r="B7" s="213"/>
      <c r="C7" s="213"/>
      <c r="D7" s="213"/>
      <c r="E7" s="214"/>
    </row>
    <row r="8" spans="1:5" ht="30" x14ac:dyDescent="0.25">
      <c r="A8" s="4" t="s">
        <v>8</v>
      </c>
      <c r="B8" s="5" t="s">
        <v>9</v>
      </c>
      <c r="C8" s="236" t="s">
        <v>10</v>
      </c>
      <c r="D8" s="237"/>
      <c r="E8" s="238"/>
    </row>
    <row r="9" spans="1:5" x14ac:dyDescent="0.25">
      <c r="A9" s="4" t="s">
        <v>11</v>
      </c>
      <c r="B9" s="5" t="s">
        <v>12</v>
      </c>
      <c r="C9" s="239" t="s">
        <v>13</v>
      </c>
      <c r="D9" s="240"/>
      <c r="E9" s="241"/>
    </row>
    <row r="10" spans="1:5" ht="30" x14ac:dyDescent="0.25">
      <c r="A10" s="4" t="s">
        <v>14</v>
      </c>
      <c r="B10" s="5" t="s">
        <v>15</v>
      </c>
      <c r="C10" s="239" t="s">
        <v>189</v>
      </c>
      <c r="D10" s="240"/>
      <c r="E10" s="241"/>
    </row>
    <row r="11" spans="1:5" ht="30" x14ac:dyDescent="0.25">
      <c r="A11" s="4" t="s">
        <v>17</v>
      </c>
      <c r="B11" s="5" t="s">
        <v>18</v>
      </c>
      <c r="C11" s="239" t="s">
        <v>19</v>
      </c>
      <c r="D11" s="240"/>
      <c r="E11" s="241"/>
    </row>
    <row r="12" spans="1:5" x14ac:dyDescent="0.25">
      <c r="A12" s="212" t="s">
        <v>20</v>
      </c>
      <c r="B12" s="213"/>
      <c r="C12" s="213"/>
      <c r="D12" s="213"/>
      <c r="E12" s="214"/>
    </row>
    <row r="13" spans="1:5" x14ac:dyDescent="0.25">
      <c r="A13" s="215" t="s">
        <v>21</v>
      </c>
      <c r="B13" s="216"/>
      <c r="C13" s="6" t="s">
        <v>22</v>
      </c>
      <c r="D13" s="217" t="s">
        <v>23</v>
      </c>
      <c r="E13" s="218"/>
    </row>
    <row r="14" spans="1:5" x14ac:dyDescent="0.25">
      <c r="A14" s="396" t="s">
        <v>180</v>
      </c>
      <c r="B14" s="397"/>
      <c r="C14" s="225" t="s">
        <v>143</v>
      </c>
      <c r="D14" s="390">
        <v>1</v>
      </c>
      <c r="E14" s="391"/>
    </row>
    <row r="15" spans="1:5" x14ac:dyDescent="0.25">
      <c r="A15" s="398"/>
      <c r="B15" s="399"/>
      <c r="C15" s="226"/>
      <c r="D15" s="392"/>
      <c r="E15" s="393"/>
    </row>
    <row r="16" spans="1:5" x14ac:dyDescent="0.25">
      <c r="A16" s="400"/>
      <c r="B16" s="401"/>
      <c r="C16" s="227"/>
      <c r="D16" s="394"/>
      <c r="E16" s="395"/>
    </row>
    <row r="17" spans="1:5" ht="15.75" x14ac:dyDescent="0.25">
      <c r="A17" s="381" t="s">
        <v>206</v>
      </c>
      <c r="B17" s="382"/>
      <c r="C17" s="382"/>
      <c r="D17" s="382"/>
      <c r="E17" s="383"/>
    </row>
    <row r="18" spans="1:5" ht="15.75" x14ac:dyDescent="0.25">
      <c r="A18" s="381" t="s">
        <v>207</v>
      </c>
      <c r="B18" s="382"/>
      <c r="C18" s="382"/>
      <c r="D18" s="382"/>
      <c r="E18" s="383"/>
    </row>
    <row r="19" spans="1:5" x14ac:dyDescent="0.25">
      <c r="A19" s="253" t="s">
        <v>26</v>
      </c>
      <c r="B19" s="254"/>
      <c r="C19" s="254"/>
      <c r="D19" s="255"/>
      <c r="E19" s="7" t="s">
        <v>27</v>
      </c>
    </row>
    <row r="20" spans="1:5" x14ac:dyDescent="0.25">
      <c r="A20" s="4">
        <v>1</v>
      </c>
      <c r="B20" s="242" t="s">
        <v>28</v>
      </c>
      <c r="C20" s="242"/>
      <c r="D20" s="244" t="s">
        <v>183</v>
      </c>
      <c r="E20" s="244"/>
    </row>
    <row r="21" spans="1:5" x14ac:dyDescent="0.25">
      <c r="A21" s="4">
        <v>2</v>
      </c>
      <c r="B21" s="242" t="s">
        <v>29</v>
      </c>
      <c r="C21" s="242"/>
      <c r="D21" s="244" t="s">
        <v>181</v>
      </c>
      <c r="E21" s="244"/>
    </row>
    <row r="22" spans="1:5" x14ac:dyDescent="0.25">
      <c r="A22" s="4">
        <v>3</v>
      </c>
      <c r="B22" s="242" t="s">
        <v>182</v>
      </c>
      <c r="C22" s="242"/>
      <c r="D22" s="243">
        <v>8882.5</v>
      </c>
      <c r="E22" s="243"/>
    </row>
    <row r="23" spans="1:5" x14ac:dyDescent="0.25">
      <c r="A23" s="4">
        <v>4</v>
      </c>
      <c r="B23" s="242" t="s">
        <v>30</v>
      </c>
      <c r="C23" s="242"/>
      <c r="D23" s="244" t="s">
        <v>183</v>
      </c>
      <c r="E23" s="244"/>
    </row>
    <row r="24" spans="1:5" x14ac:dyDescent="0.25">
      <c r="A24" s="4">
        <v>5</v>
      </c>
      <c r="B24" s="245" t="s">
        <v>31</v>
      </c>
      <c r="C24" s="245"/>
      <c r="D24" s="246"/>
      <c r="E24" s="246"/>
    </row>
    <row r="25" spans="1:5" x14ac:dyDescent="0.25">
      <c r="A25" s="4"/>
      <c r="B25" s="404"/>
      <c r="C25" s="405"/>
      <c r="D25" s="136"/>
      <c r="E25" s="13"/>
    </row>
    <row r="26" spans="1:5" x14ac:dyDescent="0.25">
      <c r="A26" s="9">
        <v>1</v>
      </c>
      <c r="B26" s="267" t="s">
        <v>33</v>
      </c>
      <c r="C26" s="268"/>
      <c r="D26" s="10" t="s">
        <v>149</v>
      </c>
      <c r="E26" s="7" t="s">
        <v>27</v>
      </c>
    </row>
    <row r="27" spans="1:5" x14ac:dyDescent="0.25">
      <c r="A27" s="406" t="s">
        <v>8</v>
      </c>
      <c r="B27" s="274" t="s">
        <v>35</v>
      </c>
      <c r="C27" s="91" t="s">
        <v>146</v>
      </c>
      <c r="D27" s="92">
        <v>40</v>
      </c>
      <c r="E27" s="276">
        <f>TRUNC(D22*D27/D28,2)</f>
        <v>8882.5</v>
      </c>
    </row>
    <row r="28" spans="1:5" hidden="1" x14ac:dyDescent="0.25">
      <c r="A28" s="407"/>
      <c r="B28" s="275"/>
      <c r="C28" s="91"/>
      <c r="D28" s="93">
        <v>40</v>
      </c>
      <c r="E28" s="277"/>
    </row>
    <row r="29" spans="1:5" x14ac:dyDescent="0.25">
      <c r="A29" s="120"/>
      <c r="B29" s="121"/>
      <c r="C29" s="402"/>
      <c r="D29" s="403"/>
      <c r="E29" s="137"/>
    </row>
    <row r="30" spans="1:5" x14ac:dyDescent="0.25">
      <c r="A30" s="256" t="s">
        <v>36</v>
      </c>
      <c r="B30" s="257"/>
      <c r="C30" s="257"/>
      <c r="D30" s="258"/>
      <c r="E30" s="8">
        <f>SUM(E27:E29)</f>
        <v>8882.5</v>
      </c>
    </row>
    <row r="31" spans="1:5" x14ac:dyDescent="0.25">
      <c r="A31" s="259" t="s">
        <v>37</v>
      </c>
      <c r="B31" s="260"/>
      <c r="C31" s="260"/>
      <c r="D31" s="261"/>
      <c r="E31" s="14">
        <f>SUM(E30:E30)</f>
        <v>8882.5</v>
      </c>
    </row>
    <row r="32" spans="1:5" x14ac:dyDescent="0.25">
      <c r="A32" s="262" t="s">
        <v>38</v>
      </c>
      <c r="B32" s="263"/>
      <c r="C32" s="263"/>
      <c r="D32" s="264"/>
      <c r="E32" s="8"/>
    </row>
    <row r="33" spans="1:5" x14ac:dyDescent="0.25">
      <c r="A33" s="15"/>
      <c r="B33" s="265" t="s">
        <v>39</v>
      </c>
      <c r="C33" s="265"/>
      <c r="D33" s="265"/>
      <c r="E33" s="266"/>
    </row>
    <row r="34" spans="1:5" x14ac:dyDescent="0.25">
      <c r="A34" s="16" t="s">
        <v>40</v>
      </c>
      <c r="B34" s="296" t="s">
        <v>41</v>
      </c>
      <c r="C34" s="297"/>
      <c r="D34" s="17" t="s">
        <v>34</v>
      </c>
      <c r="E34" s="7" t="s">
        <v>27</v>
      </c>
    </row>
    <row r="35" spans="1:5" x14ac:dyDescent="0.25">
      <c r="A35" s="17" t="s">
        <v>8</v>
      </c>
      <c r="B35" s="131" t="s">
        <v>42</v>
      </c>
      <c r="C35" s="130"/>
      <c r="D35" s="18">
        <f>1/12</f>
        <v>8.3333333333333329E-2</v>
      </c>
      <c r="E35" s="8">
        <f>TRUNC($E$31*D35,2)</f>
        <v>740.2</v>
      </c>
    </row>
    <row r="36" spans="1:5" x14ac:dyDescent="0.25">
      <c r="A36" s="17" t="s">
        <v>11</v>
      </c>
      <c r="B36" s="131" t="s">
        <v>43</v>
      </c>
      <c r="C36" s="130"/>
      <c r="D36" s="18">
        <f>(((1+1/3)/12))</f>
        <v>0.1111111111111111</v>
      </c>
      <c r="E36" s="8">
        <f>TRUNC($E$31*D36,2)</f>
        <v>986.94</v>
      </c>
    </row>
    <row r="37" spans="1:5" x14ac:dyDescent="0.25">
      <c r="A37" s="269" t="s">
        <v>36</v>
      </c>
      <c r="B37" s="270"/>
      <c r="C37" s="271"/>
      <c r="D37" s="19">
        <f>SUM(D35:D36)</f>
        <v>0.19444444444444442</v>
      </c>
      <c r="E37" s="8">
        <f>SUM(E35:E36)</f>
        <v>1727.14</v>
      </c>
    </row>
    <row r="38" spans="1:5" x14ac:dyDescent="0.25">
      <c r="A38" s="284" t="s">
        <v>44</v>
      </c>
      <c r="B38" s="284"/>
      <c r="C38" s="284"/>
      <c r="D38" s="284"/>
      <c r="E38" s="8">
        <f>SUM(E37:E37)</f>
        <v>1727.14</v>
      </c>
    </row>
    <row r="39" spans="1:5" x14ac:dyDescent="0.25">
      <c r="A39" s="285" t="s">
        <v>45</v>
      </c>
      <c r="B39" s="285"/>
      <c r="C39" s="285"/>
      <c r="D39" s="20" t="s">
        <v>46</v>
      </c>
      <c r="E39" s="21">
        <f>E31</f>
        <v>8882.5</v>
      </c>
    </row>
    <row r="40" spans="1:5" x14ac:dyDescent="0.25">
      <c r="A40" s="285"/>
      <c r="B40" s="285"/>
      <c r="C40" s="285"/>
      <c r="D40" s="20" t="s">
        <v>47</v>
      </c>
      <c r="E40" s="22">
        <f>E38</f>
        <v>1727.14</v>
      </c>
    </row>
    <row r="41" spans="1:5" x14ac:dyDescent="0.25">
      <c r="A41" s="285"/>
      <c r="B41" s="285"/>
      <c r="C41" s="285"/>
      <c r="D41" s="23" t="s">
        <v>36</v>
      </c>
      <c r="E41" s="22">
        <f>SUM(E39:E40)</f>
        <v>10609.64</v>
      </c>
    </row>
    <row r="42" spans="1:5" x14ac:dyDescent="0.25">
      <c r="A42" s="24"/>
      <c r="B42" s="286" t="s">
        <v>48</v>
      </c>
      <c r="C42" s="286"/>
      <c r="D42" s="287"/>
      <c r="E42" s="25"/>
    </row>
    <row r="43" spans="1:5" x14ac:dyDescent="0.25">
      <c r="A43" s="9" t="s">
        <v>49</v>
      </c>
      <c r="B43" s="267" t="s">
        <v>50</v>
      </c>
      <c r="C43" s="268"/>
      <c r="D43" s="17" t="s">
        <v>51</v>
      </c>
      <c r="E43" s="7" t="s">
        <v>27</v>
      </c>
    </row>
    <row r="44" spans="1:5" x14ac:dyDescent="0.25">
      <c r="A44" s="26" t="s">
        <v>8</v>
      </c>
      <c r="B44" s="282" t="s">
        <v>52</v>
      </c>
      <c r="C44" s="283"/>
      <c r="D44" s="27">
        <v>0.2</v>
      </c>
      <c r="E44" s="8">
        <f>TRUNC($E$41*D44,2)</f>
        <v>2121.92</v>
      </c>
    </row>
    <row r="45" spans="1:5" x14ac:dyDescent="0.25">
      <c r="A45" s="26" t="s">
        <v>11</v>
      </c>
      <c r="B45" s="282" t="s">
        <v>53</v>
      </c>
      <c r="C45" s="283"/>
      <c r="D45" s="27">
        <v>2.5000000000000001E-2</v>
      </c>
      <c r="E45" s="8">
        <f>TRUNC($E$41*D45,2)</f>
        <v>265.24</v>
      </c>
    </row>
    <row r="46" spans="1:5" x14ac:dyDescent="0.25">
      <c r="A46" s="141" t="s">
        <v>14</v>
      </c>
      <c r="B46" s="379" t="s">
        <v>54</v>
      </c>
      <c r="C46" s="380"/>
      <c r="D46" s="155">
        <v>0.03</v>
      </c>
      <c r="E46" s="140">
        <f t="shared" ref="E46:E51" si="0">TRUNC($E$41*D46,2)</f>
        <v>318.27999999999997</v>
      </c>
    </row>
    <row r="47" spans="1:5" x14ac:dyDescent="0.25">
      <c r="A47" s="26" t="s">
        <v>17</v>
      </c>
      <c r="B47" s="282" t="s">
        <v>55</v>
      </c>
      <c r="C47" s="283"/>
      <c r="D47" s="27">
        <v>1.4999999999999999E-2</v>
      </c>
      <c r="E47" s="8">
        <f t="shared" si="0"/>
        <v>159.13999999999999</v>
      </c>
    </row>
    <row r="48" spans="1:5" x14ac:dyDescent="0.25">
      <c r="A48" s="26" t="s">
        <v>56</v>
      </c>
      <c r="B48" s="282" t="s">
        <v>57</v>
      </c>
      <c r="C48" s="283"/>
      <c r="D48" s="27">
        <v>0.01</v>
      </c>
      <c r="E48" s="8">
        <f t="shared" si="0"/>
        <v>106.09</v>
      </c>
    </row>
    <row r="49" spans="1:6" x14ac:dyDescent="0.25">
      <c r="A49" s="26" t="s">
        <v>58</v>
      </c>
      <c r="B49" s="282" t="s">
        <v>59</v>
      </c>
      <c r="C49" s="283"/>
      <c r="D49" s="27">
        <v>6.0000000000000001E-3</v>
      </c>
      <c r="E49" s="8">
        <f>TRUNC($E$41*D49,2)</f>
        <v>63.65</v>
      </c>
    </row>
    <row r="50" spans="1:6" x14ac:dyDescent="0.25">
      <c r="A50" s="26" t="s">
        <v>60</v>
      </c>
      <c r="B50" s="282" t="s">
        <v>61</v>
      </c>
      <c r="C50" s="283"/>
      <c r="D50" s="27">
        <v>2E-3</v>
      </c>
      <c r="E50" s="8">
        <f t="shared" si="0"/>
        <v>21.21</v>
      </c>
    </row>
    <row r="51" spans="1:6" x14ac:dyDescent="0.25">
      <c r="A51" s="26" t="s">
        <v>62</v>
      </c>
      <c r="B51" s="282" t="s">
        <v>63</v>
      </c>
      <c r="C51" s="283"/>
      <c r="D51" s="27">
        <v>0.08</v>
      </c>
      <c r="E51" s="8">
        <f t="shared" si="0"/>
        <v>848.77</v>
      </c>
    </row>
    <row r="52" spans="1:6" x14ac:dyDescent="0.25">
      <c r="A52" s="298" t="s">
        <v>36</v>
      </c>
      <c r="B52" s="299"/>
      <c r="C52" s="300"/>
      <c r="D52" s="31">
        <f>SUM(D44:D51)</f>
        <v>0.36800000000000005</v>
      </c>
      <c r="E52" s="14">
        <f>SUM(E44:E51)</f>
        <v>3904.2999999999997</v>
      </c>
    </row>
    <row r="53" spans="1:6" x14ac:dyDescent="0.25">
      <c r="A53" s="15"/>
      <c r="B53" s="265" t="s">
        <v>64</v>
      </c>
      <c r="C53" s="265"/>
      <c r="D53" s="265"/>
      <c r="E53" s="266"/>
    </row>
    <row r="54" spans="1:6" x14ac:dyDescent="0.25">
      <c r="A54" s="9" t="s">
        <v>65</v>
      </c>
      <c r="B54" s="267" t="s">
        <v>66</v>
      </c>
      <c r="C54" s="268"/>
      <c r="D54" s="17" t="s">
        <v>34</v>
      </c>
      <c r="E54" s="7" t="s">
        <v>27</v>
      </c>
    </row>
    <row r="55" spans="1:6" x14ac:dyDescent="0.25">
      <c r="A55" s="373" t="s">
        <v>8</v>
      </c>
      <c r="B55" s="414" t="s">
        <v>67</v>
      </c>
      <c r="C55" s="145" t="s">
        <v>156</v>
      </c>
      <c r="D55" s="147">
        <v>21.08</v>
      </c>
      <c r="E55" s="417">
        <v>0</v>
      </c>
    </row>
    <row r="56" spans="1:6" x14ac:dyDescent="0.25">
      <c r="A56" s="374"/>
      <c r="B56" s="415"/>
      <c r="C56" s="145" t="s">
        <v>157</v>
      </c>
      <c r="D56" s="147">
        <v>0</v>
      </c>
      <c r="E56" s="418"/>
      <c r="F56" s="1" t="s">
        <v>176</v>
      </c>
    </row>
    <row r="57" spans="1:6" ht="16.5" customHeight="1" x14ac:dyDescent="0.25">
      <c r="A57" s="375"/>
      <c r="B57" s="416"/>
      <c r="C57" s="146" t="s">
        <v>158</v>
      </c>
      <c r="D57" s="147">
        <v>0</v>
      </c>
      <c r="E57" s="419"/>
    </row>
    <row r="58" spans="1:6" x14ac:dyDescent="0.25">
      <c r="A58" s="373" t="s">
        <v>11</v>
      </c>
      <c r="B58" s="408" t="s">
        <v>68</v>
      </c>
      <c r="C58" s="409"/>
      <c r="D58" s="147">
        <v>28.5</v>
      </c>
      <c r="E58" s="412">
        <f>(D55*D58*D59)</f>
        <v>480.62400000000002</v>
      </c>
    </row>
    <row r="59" spans="1:6" x14ac:dyDescent="0.25">
      <c r="A59" s="375"/>
      <c r="B59" s="410"/>
      <c r="C59" s="411"/>
      <c r="D59" s="148">
        <v>0.8</v>
      </c>
      <c r="E59" s="413"/>
    </row>
    <row r="60" spans="1:6" x14ac:dyDescent="0.25">
      <c r="A60" s="26" t="s">
        <v>14</v>
      </c>
      <c r="B60" s="296" t="s">
        <v>69</v>
      </c>
      <c r="C60" s="297"/>
      <c r="D60" s="32"/>
      <c r="E60" s="8">
        <v>0</v>
      </c>
    </row>
    <row r="61" spans="1:6" x14ac:dyDescent="0.25">
      <c r="A61" s="26" t="s">
        <v>17</v>
      </c>
      <c r="B61" s="296" t="s">
        <v>70</v>
      </c>
      <c r="C61" s="297"/>
      <c r="D61" s="33"/>
      <c r="E61" s="8">
        <v>2.44</v>
      </c>
    </row>
    <row r="62" spans="1:6" x14ac:dyDescent="0.25">
      <c r="A62" s="26" t="s">
        <v>56</v>
      </c>
      <c r="B62" s="296" t="s">
        <v>71</v>
      </c>
      <c r="C62" s="297"/>
      <c r="D62" s="32"/>
      <c r="E62" s="8">
        <v>0</v>
      </c>
    </row>
    <row r="63" spans="1:6" x14ac:dyDescent="0.25">
      <c r="A63" s="26" t="s">
        <v>58</v>
      </c>
      <c r="B63" s="296" t="s">
        <v>71</v>
      </c>
      <c r="C63" s="297"/>
      <c r="D63" s="34"/>
      <c r="E63" s="8">
        <v>0</v>
      </c>
    </row>
    <row r="64" spans="1:6" x14ac:dyDescent="0.25">
      <c r="A64" s="320" t="s">
        <v>72</v>
      </c>
      <c r="B64" s="321"/>
      <c r="C64" s="321"/>
      <c r="D64" s="322"/>
      <c r="E64" s="14">
        <f>SUM(E55:E63)</f>
        <v>483.06400000000002</v>
      </c>
    </row>
    <row r="65" spans="1:5" x14ac:dyDescent="0.25">
      <c r="A65" s="323" t="s">
        <v>73</v>
      </c>
      <c r="B65" s="323"/>
      <c r="C65" s="323"/>
      <c r="D65" s="323"/>
      <c r="E65" s="323"/>
    </row>
    <row r="66" spans="1:5" x14ac:dyDescent="0.25">
      <c r="A66" s="35">
        <v>2</v>
      </c>
      <c r="B66" s="267" t="s">
        <v>74</v>
      </c>
      <c r="C66" s="324"/>
      <c r="D66" s="268"/>
      <c r="E66" s="36" t="s">
        <v>27</v>
      </c>
    </row>
    <row r="67" spans="1:5" x14ac:dyDescent="0.25">
      <c r="A67" s="35" t="s">
        <v>40</v>
      </c>
      <c r="B67" s="123" t="s">
        <v>41</v>
      </c>
      <c r="C67" s="124"/>
      <c r="D67" s="37"/>
      <c r="E67" s="8">
        <f>E38</f>
        <v>1727.14</v>
      </c>
    </row>
    <row r="68" spans="1:5" x14ac:dyDescent="0.25">
      <c r="A68" s="35" t="s">
        <v>49</v>
      </c>
      <c r="B68" s="123" t="s">
        <v>50</v>
      </c>
      <c r="C68" s="124"/>
      <c r="D68" s="37"/>
      <c r="E68" s="8">
        <f>E52</f>
        <v>3904.2999999999997</v>
      </c>
    </row>
    <row r="69" spans="1:5" x14ac:dyDescent="0.25">
      <c r="A69" s="35" t="s">
        <v>65</v>
      </c>
      <c r="B69" s="123" t="s">
        <v>66</v>
      </c>
      <c r="C69" s="124"/>
      <c r="D69" s="37"/>
      <c r="E69" s="8">
        <f>E64</f>
        <v>483.06400000000002</v>
      </c>
    </row>
    <row r="70" spans="1:5" x14ac:dyDescent="0.25">
      <c r="A70" s="38"/>
      <c r="B70" s="127"/>
      <c r="C70" s="127"/>
      <c r="D70" s="128" t="s">
        <v>36</v>
      </c>
      <c r="E70" s="14">
        <f>SUM(E67:E69)</f>
        <v>6114.5039999999999</v>
      </c>
    </row>
    <row r="71" spans="1:5" x14ac:dyDescent="0.25">
      <c r="A71" s="325" t="s">
        <v>75</v>
      </c>
      <c r="B71" s="325"/>
      <c r="C71" s="325"/>
      <c r="D71" s="325"/>
      <c r="E71" s="325"/>
    </row>
    <row r="72" spans="1:5" x14ac:dyDescent="0.25">
      <c r="A72" s="9">
        <v>3</v>
      </c>
      <c r="B72" s="253" t="s">
        <v>76</v>
      </c>
      <c r="C72" s="326"/>
      <c r="D72" s="327"/>
      <c r="E72" s="39" t="s">
        <v>27</v>
      </c>
    </row>
    <row r="73" spans="1:5" x14ac:dyDescent="0.25">
      <c r="A73" s="40" t="s">
        <v>8</v>
      </c>
      <c r="B73" s="313" t="s">
        <v>77</v>
      </c>
      <c r="C73" s="314"/>
      <c r="D73" s="41">
        <f>((1/12)*0.05)</f>
        <v>4.1666666666666666E-3</v>
      </c>
      <c r="E73" s="8">
        <f>TRUNC(+$E$31*D73,2)</f>
        <v>37.01</v>
      </c>
    </row>
    <row r="74" spans="1:5" x14ac:dyDescent="0.25">
      <c r="A74" s="40" t="s">
        <v>11</v>
      </c>
      <c r="B74" s="313" t="s">
        <v>78</v>
      </c>
      <c r="C74" s="314"/>
      <c r="D74" s="41">
        <f>D51*D73</f>
        <v>3.3333333333333332E-4</v>
      </c>
      <c r="E74" s="8">
        <f>TRUNC(+E73*D74,2)</f>
        <v>0.01</v>
      </c>
    </row>
    <row r="75" spans="1:5" x14ac:dyDescent="0.25">
      <c r="A75" s="40" t="s">
        <v>14</v>
      </c>
      <c r="B75" s="313" t="s">
        <v>79</v>
      </c>
      <c r="C75" s="314"/>
      <c r="D75" s="41">
        <f>(D73*D51*50%)</f>
        <v>1.6666666666666666E-4</v>
      </c>
      <c r="E75" s="8">
        <f>ROUND(+$E$31*D75,2)</f>
        <v>1.48</v>
      </c>
    </row>
    <row r="76" spans="1:5" x14ac:dyDescent="0.25">
      <c r="A76" s="42" t="s">
        <v>17</v>
      </c>
      <c r="B76" s="372" t="s">
        <v>80</v>
      </c>
      <c r="C76" s="372"/>
      <c r="D76" s="43">
        <f>((7/30)/12)*1</f>
        <v>1.9444444444444445E-2</v>
      </c>
      <c r="E76" s="8">
        <f>TRUNC(+D76*$E$31,2)</f>
        <v>172.71</v>
      </c>
    </row>
    <row r="77" spans="1:5" x14ac:dyDescent="0.25">
      <c r="A77" s="40" t="s">
        <v>56</v>
      </c>
      <c r="B77" s="317" t="s">
        <v>81</v>
      </c>
      <c r="C77" s="317"/>
      <c r="D77" s="41">
        <f>+D52</f>
        <v>0.36800000000000005</v>
      </c>
      <c r="E77" s="8">
        <f>TRUNC(+E76*D77,2)</f>
        <v>63.55</v>
      </c>
    </row>
    <row r="78" spans="1:5" x14ac:dyDescent="0.25">
      <c r="A78" s="44" t="s">
        <v>58</v>
      </c>
      <c r="B78" s="318" t="s">
        <v>82</v>
      </c>
      <c r="C78" s="319"/>
      <c r="D78" s="45">
        <f>(0.08*0.5)*1</f>
        <v>0.04</v>
      </c>
      <c r="E78" s="8">
        <f>TRUNC(+E31*D78,E350)</f>
        <v>355</v>
      </c>
    </row>
    <row r="79" spans="1:5" x14ac:dyDescent="0.25">
      <c r="A79" s="330" t="s">
        <v>36</v>
      </c>
      <c r="B79" s="331"/>
      <c r="C79" s="331"/>
      <c r="D79" s="332"/>
      <c r="E79" s="46">
        <f>SUM(E73:E78)</f>
        <v>629.76</v>
      </c>
    </row>
    <row r="80" spans="1:5" x14ac:dyDescent="0.25">
      <c r="A80" s="333" t="s">
        <v>83</v>
      </c>
      <c r="B80" s="333"/>
      <c r="C80" s="333"/>
      <c r="D80" s="129" t="s">
        <v>154</v>
      </c>
      <c r="E80" s="47">
        <f>E31</f>
        <v>8882.5</v>
      </c>
    </row>
    <row r="81" spans="1:5" x14ac:dyDescent="0.25">
      <c r="A81" s="333"/>
      <c r="B81" s="333"/>
      <c r="C81" s="333"/>
      <c r="D81" s="129" t="s">
        <v>84</v>
      </c>
      <c r="E81" s="47">
        <f>E70</f>
        <v>6114.5039999999999</v>
      </c>
    </row>
    <row r="82" spans="1:5" x14ac:dyDescent="0.25">
      <c r="A82" s="333"/>
      <c r="B82" s="333"/>
      <c r="C82" s="333"/>
      <c r="D82" s="129" t="s">
        <v>155</v>
      </c>
      <c r="E82" s="47">
        <f>E79</f>
        <v>629.76</v>
      </c>
    </row>
    <row r="83" spans="1:5" x14ac:dyDescent="0.25">
      <c r="A83" s="333"/>
      <c r="B83" s="333"/>
      <c r="C83" s="333"/>
      <c r="D83" s="48" t="s">
        <v>72</v>
      </c>
      <c r="E83" s="22">
        <f>SUM(E80:E82)</f>
        <v>15626.764000000001</v>
      </c>
    </row>
    <row r="84" spans="1:5" x14ac:dyDescent="0.25">
      <c r="A84" s="334" t="s">
        <v>86</v>
      </c>
      <c r="B84" s="335"/>
      <c r="C84" s="335"/>
      <c r="D84" s="336"/>
      <c r="E84" s="49" t="s">
        <v>34</v>
      </c>
    </row>
    <row r="85" spans="1:5" x14ac:dyDescent="0.25">
      <c r="A85" s="337" t="s">
        <v>87</v>
      </c>
      <c r="B85" s="265"/>
      <c r="C85" s="265"/>
      <c r="D85" s="265"/>
      <c r="E85" s="266"/>
    </row>
    <row r="86" spans="1:5" x14ac:dyDescent="0.25">
      <c r="A86" s="50" t="s">
        <v>88</v>
      </c>
      <c r="B86" s="15" t="s">
        <v>89</v>
      </c>
      <c r="C86" s="51"/>
      <c r="D86" s="17" t="s">
        <v>90</v>
      </c>
      <c r="E86" s="7" t="s">
        <v>27</v>
      </c>
    </row>
    <row r="87" spans="1:5" ht="16.5" x14ac:dyDescent="0.25">
      <c r="A87" s="26" t="s">
        <v>8</v>
      </c>
      <c r="B87" s="52" t="s">
        <v>91</v>
      </c>
      <c r="C87" s="53"/>
      <c r="D87" s="41">
        <f>(( 1+1/3)/12)/12</f>
        <v>9.2592592592592587E-3</v>
      </c>
      <c r="E87" s="8">
        <f>TRUNC(+D87*$E$83,2)</f>
        <v>144.69</v>
      </c>
    </row>
    <row r="88" spans="1:5" ht="16.5" x14ac:dyDescent="0.25">
      <c r="A88" s="26" t="s">
        <v>11</v>
      </c>
      <c r="B88" s="134" t="s">
        <v>92</v>
      </c>
      <c r="C88" s="53"/>
      <c r="D88" s="41">
        <f>((2/30)/12)</f>
        <v>5.5555555555555558E-3</v>
      </c>
      <c r="E88" s="8">
        <f>TRUNC(+D88*$E$83,2)</f>
        <v>86.81</v>
      </c>
    </row>
    <row r="89" spans="1:5" ht="16.5" x14ac:dyDescent="0.25">
      <c r="A89" s="26" t="s">
        <v>14</v>
      </c>
      <c r="B89" s="52" t="s">
        <v>93</v>
      </c>
      <c r="C89" s="53"/>
      <c r="D89" s="41">
        <f>((5/30)/12)*0.02</f>
        <v>2.7777777777777778E-4</v>
      </c>
      <c r="E89" s="8">
        <f t="shared" ref="E89:E92" si="1">TRUNC(+D89*$E$83,2)</f>
        <v>4.34</v>
      </c>
    </row>
    <row r="90" spans="1:5" ht="16.5" x14ac:dyDescent="0.25">
      <c r="A90" s="26" t="s">
        <v>17</v>
      </c>
      <c r="B90" s="52" t="s">
        <v>94</v>
      </c>
      <c r="C90" s="53"/>
      <c r="D90" s="41">
        <f>((15/30)/12)*0.08</f>
        <v>3.3333333333333331E-3</v>
      </c>
      <c r="E90" s="8">
        <f>TRUNC(+D90*$E$83,2)</f>
        <v>52.08</v>
      </c>
    </row>
    <row r="91" spans="1:5" ht="16.5" x14ac:dyDescent="0.25">
      <c r="A91" s="26" t="s">
        <v>56</v>
      </c>
      <c r="B91" s="52" t="s">
        <v>95</v>
      </c>
      <c r="C91" s="53"/>
      <c r="D91" s="54">
        <f>((1+1/3)/12)*0.03*((4/12))</f>
        <v>1.1111111111111109E-3</v>
      </c>
      <c r="E91" s="8">
        <f t="shared" si="1"/>
        <v>17.36</v>
      </c>
    </row>
    <row r="92" spans="1:5" x14ac:dyDescent="0.25">
      <c r="A92" s="26" t="s">
        <v>58</v>
      </c>
      <c r="B92" s="55" t="s">
        <v>96</v>
      </c>
      <c r="C92" s="56"/>
      <c r="D92" s="27">
        <v>0</v>
      </c>
      <c r="E92" s="8">
        <f t="shared" si="1"/>
        <v>0</v>
      </c>
    </row>
    <row r="93" spans="1:5" x14ac:dyDescent="0.25">
      <c r="A93" s="298" t="s">
        <v>36</v>
      </c>
      <c r="B93" s="299"/>
      <c r="C93" s="300"/>
      <c r="D93" s="57"/>
      <c r="E93" s="14">
        <f>SUM(E87:E92)</f>
        <v>305.28000000000003</v>
      </c>
    </row>
    <row r="94" spans="1:5" x14ac:dyDescent="0.25">
      <c r="A94" s="296" t="s">
        <v>97</v>
      </c>
      <c r="B94" s="338"/>
      <c r="C94" s="338"/>
      <c r="D94" s="338"/>
      <c r="E94" s="297"/>
    </row>
    <row r="95" spans="1:5" x14ac:dyDescent="0.25">
      <c r="A95" s="132" t="s">
        <v>98</v>
      </c>
      <c r="B95" s="15" t="s">
        <v>99</v>
      </c>
      <c r="C95" s="51"/>
      <c r="D95" s="17" t="s">
        <v>90</v>
      </c>
      <c r="E95" s="7" t="s">
        <v>27</v>
      </c>
    </row>
    <row r="96" spans="1:5" x14ac:dyDescent="0.25">
      <c r="A96" s="26" t="s">
        <v>8</v>
      </c>
      <c r="B96" s="328" t="s">
        <v>174</v>
      </c>
      <c r="C96" s="329"/>
      <c r="D96" s="27"/>
      <c r="E96" s="58">
        <v>0</v>
      </c>
    </row>
    <row r="97" spans="1:5" x14ac:dyDescent="0.25">
      <c r="A97" s="298" t="s">
        <v>36</v>
      </c>
      <c r="B97" s="299"/>
      <c r="C97" s="300"/>
      <c r="D97" s="57"/>
      <c r="E97" s="14">
        <f>SUM(E96)</f>
        <v>0</v>
      </c>
    </row>
    <row r="98" spans="1:5" x14ac:dyDescent="0.25">
      <c r="A98" s="323" t="s">
        <v>101</v>
      </c>
      <c r="B98" s="323"/>
      <c r="C98" s="323"/>
      <c r="D98" s="323"/>
      <c r="E98" s="323"/>
    </row>
    <row r="99" spans="1:5" x14ac:dyDescent="0.25">
      <c r="A99" s="35">
        <v>4</v>
      </c>
      <c r="B99" s="267" t="s">
        <v>102</v>
      </c>
      <c r="C99" s="324"/>
      <c r="D99" s="268"/>
      <c r="E99" s="36" t="s">
        <v>27</v>
      </c>
    </row>
    <row r="100" spans="1:5" x14ac:dyDescent="0.25">
      <c r="A100" s="35" t="s">
        <v>88</v>
      </c>
      <c r="B100" s="123" t="s">
        <v>89</v>
      </c>
      <c r="C100" s="124"/>
      <c r="D100" s="37"/>
      <c r="E100" s="8">
        <f>+E93</f>
        <v>305.28000000000003</v>
      </c>
    </row>
    <row r="101" spans="1:5" x14ac:dyDescent="0.25">
      <c r="A101" s="35" t="s">
        <v>98</v>
      </c>
      <c r="B101" s="123" t="s">
        <v>99</v>
      </c>
      <c r="C101" s="124"/>
      <c r="D101" s="37"/>
      <c r="E101" s="8">
        <f>+E97</f>
        <v>0</v>
      </c>
    </row>
    <row r="102" spans="1:5" x14ac:dyDescent="0.25">
      <c r="A102" s="59"/>
      <c r="B102" s="124"/>
      <c r="C102" s="124"/>
      <c r="D102" s="125" t="s">
        <v>36</v>
      </c>
      <c r="E102" s="8">
        <f>SUM(E100:E101)</f>
        <v>305.28000000000003</v>
      </c>
    </row>
    <row r="103" spans="1:5" x14ac:dyDescent="0.25">
      <c r="A103" s="259" t="s">
        <v>103</v>
      </c>
      <c r="B103" s="260"/>
      <c r="C103" s="260"/>
      <c r="D103" s="261"/>
      <c r="E103" s="14">
        <f>SUM(E102:E102)</f>
        <v>305.28000000000003</v>
      </c>
    </row>
    <row r="104" spans="1:5" x14ac:dyDescent="0.25">
      <c r="A104" s="262" t="s">
        <v>104</v>
      </c>
      <c r="B104" s="263"/>
      <c r="C104" s="263"/>
      <c r="D104" s="264"/>
      <c r="E104" s="8"/>
    </row>
    <row r="105" spans="1:5" x14ac:dyDescent="0.25">
      <c r="A105" s="50">
        <v>5</v>
      </c>
      <c r="B105" s="267" t="s">
        <v>105</v>
      </c>
      <c r="C105" s="268"/>
      <c r="D105" s="17" t="s">
        <v>90</v>
      </c>
      <c r="E105" s="7" t="s">
        <v>27</v>
      </c>
    </row>
    <row r="106" spans="1:5" x14ac:dyDescent="0.25">
      <c r="A106" s="141" t="s">
        <v>8</v>
      </c>
      <c r="B106" s="139" t="s">
        <v>106</v>
      </c>
      <c r="C106" s="368"/>
      <c r="D106" s="369"/>
      <c r="E106" s="140">
        <v>0</v>
      </c>
    </row>
    <row r="107" spans="1:5" x14ac:dyDescent="0.25">
      <c r="A107" s="141" t="s">
        <v>11</v>
      </c>
      <c r="B107" s="142" t="s">
        <v>107</v>
      </c>
      <c r="C107" s="370"/>
      <c r="D107" s="371"/>
      <c r="E107" s="137">
        <v>0</v>
      </c>
    </row>
    <row r="108" spans="1:5" x14ac:dyDescent="0.25">
      <c r="A108" s="141" t="s">
        <v>14</v>
      </c>
      <c r="B108" s="143" t="s">
        <v>109</v>
      </c>
      <c r="C108" s="368"/>
      <c r="D108" s="369"/>
      <c r="E108" s="137">
        <f>'EPIs e Uniformes'!C4</f>
        <v>6.75</v>
      </c>
    </row>
    <row r="109" spans="1:5" x14ac:dyDescent="0.25">
      <c r="A109" s="26" t="s">
        <v>17</v>
      </c>
      <c r="B109" s="52" t="s">
        <v>71</v>
      </c>
      <c r="C109" s="349"/>
      <c r="D109" s="350"/>
      <c r="E109" s="8">
        <v>0</v>
      </c>
    </row>
    <row r="110" spans="1:5" x14ac:dyDescent="0.25">
      <c r="A110" s="351" t="s">
        <v>111</v>
      </c>
      <c r="B110" s="352"/>
      <c r="C110" s="352"/>
      <c r="D110" s="353"/>
      <c r="E110" s="46">
        <f>SUM(E106:E109)</f>
        <v>6.75</v>
      </c>
    </row>
    <row r="111" spans="1:5" x14ac:dyDescent="0.25">
      <c r="A111" s="333" t="s">
        <v>112</v>
      </c>
      <c r="B111" s="333"/>
      <c r="C111" s="333"/>
      <c r="D111" s="129" t="s">
        <v>46</v>
      </c>
      <c r="E111" s="47">
        <f>E31</f>
        <v>8882.5</v>
      </c>
    </row>
    <row r="112" spans="1:5" x14ac:dyDescent="0.25">
      <c r="A112" s="333"/>
      <c r="B112" s="333"/>
      <c r="C112" s="333"/>
      <c r="D112" s="129" t="s">
        <v>84</v>
      </c>
      <c r="E112" s="47">
        <f>E70</f>
        <v>6114.5039999999999</v>
      </c>
    </row>
    <row r="113" spans="1:5" x14ac:dyDescent="0.25">
      <c r="A113" s="333"/>
      <c r="B113" s="333"/>
      <c r="C113" s="333"/>
      <c r="D113" s="129" t="s">
        <v>85</v>
      </c>
      <c r="E113" s="47">
        <f>E79</f>
        <v>629.76</v>
      </c>
    </row>
    <row r="114" spans="1:5" x14ac:dyDescent="0.25">
      <c r="A114" s="333"/>
      <c r="B114" s="333"/>
      <c r="C114" s="333"/>
      <c r="D114" s="129" t="s">
        <v>113</v>
      </c>
      <c r="E114" s="47">
        <f>E103</f>
        <v>305.28000000000003</v>
      </c>
    </row>
    <row r="115" spans="1:5" x14ac:dyDescent="0.25">
      <c r="A115" s="333"/>
      <c r="B115" s="333"/>
      <c r="C115" s="333"/>
      <c r="D115" s="129" t="s">
        <v>114</v>
      </c>
      <c r="E115" s="47">
        <f>E110</f>
        <v>6.75</v>
      </c>
    </row>
    <row r="116" spans="1:5" x14ac:dyDescent="0.25">
      <c r="A116" s="333"/>
      <c r="B116" s="333"/>
      <c r="C116" s="333"/>
      <c r="D116" s="48" t="s">
        <v>72</v>
      </c>
      <c r="E116" s="22">
        <f>SUM(E111:E115)</f>
        <v>15938.794000000002</v>
      </c>
    </row>
    <row r="117" spans="1:5" x14ac:dyDescent="0.25">
      <c r="A117" s="334" t="s">
        <v>115</v>
      </c>
      <c r="B117" s="335"/>
      <c r="C117" s="335" t="s">
        <v>116</v>
      </c>
      <c r="D117" s="336" t="s">
        <v>117</v>
      </c>
      <c r="E117" s="64"/>
    </row>
    <row r="118" spans="1:5" x14ac:dyDescent="0.25">
      <c r="A118" s="9">
        <v>6</v>
      </c>
      <c r="B118" s="267" t="s">
        <v>118</v>
      </c>
      <c r="C118" s="268"/>
      <c r="D118" s="17" t="s">
        <v>34</v>
      </c>
      <c r="E118" s="7" t="s">
        <v>27</v>
      </c>
    </row>
    <row r="119" spans="1:5" x14ac:dyDescent="0.25">
      <c r="A119" s="138" t="s">
        <v>8</v>
      </c>
      <c r="B119" s="139" t="s">
        <v>119</v>
      </c>
      <c r="C119" s="364">
        <v>0.03</v>
      </c>
      <c r="D119" s="365"/>
      <c r="E119" s="140">
        <f>TRUNC(+E116*C119,2)</f>
        <v>478.16</v>
      </c>
    </row>
    <row r="120" spans="1:5" ht="15.75" thickBot="1" x14ac:dyDescent="0.3">
      <c r="A120" s="138" t="s">
        <v>11</v>
      </c>
      <c r="B120" s="139" t="s">
        <v>120</v>
      </c>
      <c r="C120" s="366">
        <v>6.7900000000000002E-2</v>
      </c>
      <c r="D120" s="367"/>
      <c r="E120" s="140">
        <f>TRUNC(C120*(+E116+E119),2)</f>
        <v>1114.71</v>
      </c>
    </row>
    <row r="121" spans="1:5" ht="15.75" thickBot="1" x14ac:dyDescent="0.3">
      <c r="A121" s="66"/>
      <c r="B121" s="67" t="s">
        <v>121</v>
      </c>
      <c r="C121" s="343" t="s">
        <v>122</v>
      </c>
      <c r="D121" s="344"/>
      <c r="E121" s="68">
        <f>E116+E119+E120</f>
        <v>17531.664000000001</v>
      </c>
    </row>
    <row r="122" spans="1:5" ht="15.75" thickBot="1" x14ac:dyDescent="0.3">
      <c r="A122" s="69" t="s">
        <v>14</v>
      </c>
      <c r="B122" s="122" t="s">
        <v>123</v>
      </c>
      <c r="C122" s="70">
        <f>(D129*100)</f>
        <v>11.25</v>
      </c>
      <c r="D122" s="71">
        <f>+(100-C122)/100</f>
        <v>0.88749999999999996</v>
      </c>
      <c r="E122" s="72">
        <f>TRUNC(E121/D122,2)</f>
        <v>19753.98</v>
      </c>
    </row>
    <row r="123" spans="1:5" x14ac:dyDescent="0.25">
      <c r="A123" s="73"/>
      <c r="B123" s="126" t="s">
        <v>124</v>
      </c>
      <c r="C123" s="74"/>
      <c r="D123" s="75"/>
      <c r="E123" s="8"/>
    </row>
    <row r="124" spans="1:5" x14ac:dyDescent="0.25">
      <c r="A124" s="73"/>
      <c r="B124" s="76" t="s">
        <v>125</v>
      </c>
      <c r="C124" s="56"/>
      <c r="D124" s="41">
        <v>1.6500000000000001E-2</v>
      </c>
      <c r="E124" s="8">
        <f>TRUNC(+E122*D124,2)</f>
        <v>325.94</v>
      </c>
    </row>
    <row r="125" spans="1:5" x14ac:dyDescent="0.25">
      <c r="A125" s="73"/>
      <c r="B125" s="76" t="s">
        <v>126</v>
      </c>
      <c r="C125" s="56"/>
      <c r="D125" s="41">
        <v>7.5999999999999998E-2</v>
      </c>
      <c r="E125" s="8">
        <f>TRUNC(+E122*D125,2)</f>
        <v>1501.3</v>
      </c>
    </row>
    <row r="126" spans="1:5" x14ac:dyDescent="0.25">
      <c r="A126" s="73"/>
      <c r="B126" s="15" t="s">
        <v>127</v>
      </c>
      <c r="C126" s="77"/>
      <c r="D126" s="78"/>
      <c r="E126" s="8"/>
    </row>
    <row r="127" spans="1:5" x14ac:dyDescent="0.25">
      <c r="A127" s="73"/>
      <c r="B127" s="15" t="s">
        <v>128</v>
      </c>
      <c r="C127" s="77"/>
      <c r="D127" s="77"/>
      <c r="E127" s="8"/>
    </row>
    <row r="128" spans="1:5" x14ac:dyDescent="0.25">
      <c r="A128" s="73"/>
      <c r="B128" s="79" t="s">
        <v>129</v>
      </c>
      <c r="C128" s="56"/>
      <c r="D128" s="43">
        <v>0.02</v>
      </c>
      <c r="E128" s="80">
        <f>TRUNC(+E122*D128,2)</f>
        <v>395.07</v>
      </c>
    </row>
    <row r="129" spans="1:5" x14ac:dyDescent="0.25">
      <c r="A129" s="81"/>
      <c r="B129" s="78" t="s">
        <v>130</v>
      </c>
      <c r="C129" s="78"/>
      <c r="D129" s="82">
        <f>SUM(D124:D128)</f>
        <v>0.1125</v>
      </c>
      <c r="E129" s="8">
        <f>SUM(E124:E128)</f>
        <v>2222.31</v>
      </c>
    </row>
    <row r="130" spans="1:5" x14ac:dyDescent="0.25">
      <c r="A130" s="361" t="s">
        <v>131</v>
      </c>
      <c r="B130" s="362"/>
      <c r="C130" s="362"/>
      <c r="D130" s="363"/>
      <c r="E130" s="83">
        <f>E119+E120+E129</f>
        <v>3815.1800000000003</v>
      </c>
    </row>
    <row r="131" spans="1:5" x14ac:dyDescent="0.25">
      <c r="A131" s="298" t="s">
        <v>132</v>
      </c>
      <c r="B131" s="299"/>
      <c r="C131" s="299"/>
      <c r="D131" s="300"/>
      <c r="E131" s="14">
        <f>SUM(E130:E130)</f>
        <v>3815.1800000000003</v>
      </c>
    </row>
    <row r="132" spans="1:5" x14ac:dyDescent="0.25">
      <c r="A132" s="253" t="s">
        <v>133</v>
      </c>
      <c r="B132" s="254"/>
      <c r="C132" s="254"/>
      <c r="D132" s="254"/>
      <c r="E132" s="255"/>
    </row>
    <row r="133" spans="1:5" x14ac:dyDescent="0.25">
      <c r="A133" s="253" t="s">
        <v>134</v>
      </c>
      <c r="B133" s="254"/>
      <c r="C133" s="254"/>
      <c r="D133" s="255"/>
      <c r="E133" s="7" t="s">
        <v>27</v>
      </c>
    </row>
    <row r="134" spans="1:5" x14ac:dyDescent="0.25">
      <c r="A134" s="35" t="s">
        <v>8</v>
      </c>
      <c r="B134" s="296" t="s">
        <v>135</v>
      </c>
      <c r="C134" s="338"/>
      <c r="D134" s="297"/>
      <c r="E134" s="8">
        <f>E31</f>
        <v>8882.5</v>
      </c>
    </row>
    <row r="135" spans="1:5" x14ac:dyDescent="0.25">
      <c r="A135" s="35" t="s">
        <v>11</v>
      </c>
      <c r="B135" s="296" t="s">
        <v>136</v>
      </c>
      <c r="C135" s="338"/>
      <c r="D135" s="297"/>
      <c r="E135" s="8">
        <f>+E70</f>
        <v>6114.5039999999999</v>
      </c>
    </row>
    <row r="136" spans="1:5" x14ac:dyDescent="0.25">
      <c r="A136" s="35" t="s">
        <v>14</v>
      </c>
      <c r="B136" s="296" t="s">
        <v>159</v>
      </c>
      <c r="C136" s="338"/>
      <c r="D136" s="297"/>
      <c r="E136" s="8">
        <f>+E79</f>
        <v>629.76</v>
      </c>
    </row>
    <row r="137" spans="1:5" x14ac:dyDescent="0.25">
      <c r="A137" s="35" t="s">
        <v>17</v>
      </c>
      <c r="B137" s="296" t="s">
        <v>138</v>
      </c>
      <c r="C137" s="338"/>
      <c r="D137" s="297"/>
      <c r="E137" s="8">
        <f>+E103</f>
        <v>305.28000000000003</v>
      </c>
    </row>
    <row r="138" spans="1:5" x14ac:dyDescent="0.25">
      <c r="A138" s="35" t="s">
        <v>56</v>
      </c>
      <c r="B138" s="67" t="s">
        <v>139</v>
      </c>
      <c r="C138" s="84"/>
      <c r="D138" s="85"/>
      <c r="E138" s="8">
        <f>+E110</f>
        <v>6.75</v>
      </c>
    </row>
    <row r="139" spans="1:5" x14ac:dyDescent="0.25">
      <c r="A139" s="354" t="s">
        <v>140</v>
      </c>
      <c r="B139" s="355"/>
      <c r="C139" s="356"/>
      <c r="D139" s="41"/>
      <c r="E139" s="8">
        <f>SUM(E134:E138)</f>
        <v>15938.794000000002</v>
      </c>
    </row>
    <row r="140" spans="1:5" ht="15.75" thickBot="1" x14ac:dyDescent="0.3">
      <c r="A140" s="86" t="s">
        <v>58</v>
      </c>
      <c r="B140" s="290" t="s">
        <v>141</v>
      </c>
      <c r="C140" s="357"/>
      <c r="D140" s="291"/>
      <c r="E140" s="80">
        <f>E131</f>
        <v>3815.1800000000003</v>
      </c>
    </row>
    <row r="141" spans="1:5" ht="15.75" thickBot="1" x14ac:dyDescent="0.3">
      <c r="A141" s="358" t="s">
        <v>142</v>
      </c>
      <c r="B141" s="359"/>
      <c r="C141" s="359"/>
      <c r="D141" s="360"/>
      <c r="E141" s="87">
        <f>TRUNC(E139+E140,2)</f>
        <v>19753.97</v>
      </c>
    </row>
  </sheetData>
  <mergeCells count="114">
    <mergeCell ref="B136:D136"/>
    <mergeCell ref="B137:D137"/>
    <mergeCell ref="A139:C139"/>
    <mergeCell ref="B140:D140"/>
    <mergeCell ref="A141:D141"/>
    <mergeCell ref="A130:D130"/>
    <mergeCell ref="A131:D131"/>
    <mergeCell ref="A132:E132"/>
    <mergeCell ref="A133:D133"/>
    <mergeCell ref="B134:D134"/>
    <mergeCell ref="B135:D135"/>
    <mergeCell ref="A111:C116"/>
    <mergeCell ref="A117:D117"/>
    <mergeCell ref="B118:C118"/>
    <mergeCell ref="C119:D119"/>
    <mergeCell ref="C120:D120"/>
    <mergeCell ref="C121:D121"/>
    <mergeCell ref="B105:C105"/>
    <mergeCell ref="C106:D106"/>
    <mergeCell ref="C107:D107"/>
    <mergeCell ref="C108:D108"/>
    <mergeCell ref="C109:D109"/>
    <mergeCell ref="A110:D110"/>
    <mergeCell ref="B96:C96"/>
    <mergeCell ref="A97:C97"/>
    <mergeCell ref="A98:E98"/>
    <mergeCell ref="B99:D99"/>
    <mergeCell ref="A103:D103"/>
    <mergeCell ref="A104:D104"/>
    <mergeCell ref="A79:D79"/>
    <mergeCell ref="A80:C83"/>
    <mergeCell ref="A84:D84"/>
    <mergeCell ref="A85:E85"/>
    <mergeCell ref="A93:C93"/>
    <mergeCell ref="A94:E94"/>
    <mergeCell ref="B73:C73"/>
    <mergeCell ref="B74:C74"/>
    <mergeCell ref="B75:C75"/>
    <mergeCell ref="B76:C76"/>
    <mergeCell ref="B77:C77"/>
    <mergeCell ref="B78:C78"/>
    <mergeCell ref="B63:C63"/>
    <mergeCell ref="A64:D64"/>
    <mergeCell ref="A65:E65"/>
    <mergeCell ref="B66:D66"/>
    <mergeCell ref="A71:E71"/>
    <mergeCell ref="B72:D72"/>
    <mergeCell ref="A58:A59"/>
    <mergeCell ref="B58:C59"/>
    <mergeCell ref="E58:E59"/>
    <mergeCell ref="B60:C60"/>
    <mergeCell ref="B61:C61"/>
    <mergeCell ref="B62:C62"/>
    <mergeCell ref="B51:C51"/>
    <mergeCell ref="A52:C52"/>
    <mergeCell ref="B53:E53"/>
    <mergeCell ref="B54:C54"/>
    <mergeCell ref="A55:A57"/>
    <mergeCell ref="B55:B57"/>
    <mergeCell ref="E55:E57"/>
    <mergeCell ref="B45:C45"/>
    <mergeCell ref="B46:C46"/>
    <mergeCell ref="B47:C47"/>
    <mergeCell ref="B48:C48"/>
    <mergeCell ref="B49:C49"/>
    <mergeCell ref="B50:C50"/>
    <mergeCell ref="A37:C37"/>
    <mergeCell ref="A38:D38"/>
    <mergeCell ref="A39:C41"/>
    <mergeCell ref="B42:D42"/>
    <mergeCell ref="B43:C43"/>
    <mergeCell ref="B44:C44"/>
    <mergeCell ref="C29:D29"/>
    <mergeCell ref="A30:D30"/>
    <mergeCell ref="A31:D31"/>
    <mergeCell ref="A32:D32"/>
    <mergeCell ref="B33:E33"/>
    <mergeCell ref="B34:C34"/>
    <mergeCell ref="B25:C25"/>
    <mergeCell ref="B26:C26"/>
    <mergeCell ref="A27:A28"/>
    <mergeCell ref="B27:B28"/>
    <mergeCell ref="E27:E28"/>
    <mergeCell ref="B22:C22"/>
    <mergeCell ref="D22:E22"/>
    <mergeCell ref="B23:C23"/>
    <mergeCell ref="D23:E23"/>
    <mergeCell ref="B24:C24"/>
    <mergeCell ref="D24:E24"/>
    <mergeCell ref="A17:E17"/>
    <mergeCell ref="A18:E18"/>
    <mergeCell ref="A19:D19"/>
    <mergeCell ref="B20:C20"/>
    <mergeCell ref="D20:E20"/>
    <mergeCell ref="B21:C21"/>
    <mergeCell ref="D21:E21"/>
    <mergeCell ref="A14:B16"/>
    <mergeCell ref="C14:C16"/>
    <mergeCell ref="D14:E16"/>
    <mergeCell ref="B6:E6"/>
    <mergeCell ref="A7:E7"/>
    <mergeCell ref="C8:E8"/>
    <mergeCell ref="C9:E9"/>
    <mergeCell ref="C10:E10"/>
    <mergeCell ref="C11:E11"/>
    <mergeCell ref="A1:E2"/>
    <mergeCell ref="A3:C3"/>
    <mergeCell ref="A4:C4"/>
    <mergeCell ref="D4:E4"/>
    <mergeCell ref="A5:C5"/>
    <mergeCell ref="D5:E5"/>
    <mergeCell ref="A12:E12"/>
    <mergeCell ref="A13:B13"/>
    <mergeCell ref="D13:E13"/>
  </mergeCells>
  <hyperlinks>
    <hyperlink ref="B49" r:id="rId1" display="08 - Sebrae 0,3% ou 0,6% - IN nº 03, MPS/SRP/2005, Anexo II e III ver código da Tabela" xr:uid="{00000000-0004-0000-2800-000000000000}"/>
  </hyperlinks>
  <pageMargins left="0.51181102362204722" right="0.51181102362204722" top="0.78740157480314965" bottom="0.78740157480314965" header="0.31496062992125984" footer="0.31496062992125984"/>
  <pageSetup paperSize="9" scale="73" orientation="portrait" r:id="rId2"/>
  <rowBreaks count="2" manualBreakCount="2">
    <brk id="64" max="4" man="1"/>
    <brk id="131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842AE-7305-473D-9630-3F40C76FA455}">
  <sheetPr>
    <tabColor rgb="FF00B0F0"/>
  </sheetPr>
  <dimension ref="A1:F141"/>
  <sheetViews>
    <sheetView view="pageBreakPreview" zoomScaleNormal="100" zoomScaleSheetLayoutView="100" workbookViewId="0">
      <selection activeCell="A17" sqref="A17:E18"/>
    </sheetView>
  </sheetViews>
  <sheetFormatPr defaultColWidth="8.85546875" defaultRowHeight="15" x14ac:dyDescent="0.25"/>
  <cols>
    <col min="1" max="1" width="4.7109375" style="1" customWidth="1"/>
    <col min="2" max="2" width="37.5703125" style="1" customWidth="1"/>
    <col min="3" max="4" width="22.85546875" style="1" customWidth="1"/>
    <col min="5" max="5" width="30.28515625" style="1" customWidth="1"/>
    <col min="6" max="16384" width="8.85546875" style="1"/>
  </cols>
  <sheetData>
    <row r="1" spans="1:5" x14ac:dyDescent="0.25">
      <c r="A1" s="196" t="s">
        <v>0</v>
      </c>
      <c r="B1" s="197"/>
      <c r="C1" s="197"/>
      <c r="D1" s="197"/>
      <c r="E1" s="198"/>
    </row>
    <row r="2" spans="1:5" ht="15.75" thickBot="1" x14ac:dyDescent="0.3">
      <c r="A2" s="199"/>
      <c r="B2" s="200"/>
      <c r="C2" s="200"/>
      <c r="D2" s="200"/>
      <c r="E2" s="201"/>
    </row>
    <row r="3" spans="1:5" x14ac:dyDescent="0.25">
      <c r="A3" s="202"/>
      <c r="B3" s="203"/>
      <c r="C3" s="204"/>
      <c r="D3" s="2" t="s">
        <v>1</v>
      </c>
      <c r="E3" s="3" t="s">
        <v>2</v>
      </c>
    </row>
    <row r="4" spans="1:5" x14ac:dyDescent="0.25">
      <c r="A4" s="205" t="s">
        <v>3</v>
      </c>
      <c r="B4" s="206"/>
      <c r="C4" s="207"/>
      <c r="D4" s="208"/>
      <c r="E4" s="209"/>
    </row>
    <row r="5" spans="1:5" x14ac:dyDescent="0.25">
      <c r="A5" s="205" t="s">
        <v>4</v>
      </c>
      <c r="B5" s="206"/>
      <c r="C5" s="207"/>
      <c r="D5" s="210" t="s">
        <v>5</v>
      </c>
      <c r="E5" s="211"/>
    </row>
    <row r="6" spans="1:5" x14ac:dyDescent="0.25">
      <c r="A6" s="174"/>
      <c r="B6" s="234" t="s">
        <v>6</v>
      </c>
      <c r="C6" s="234"/>
      <c r="D6" s="234"/>
      <c r="E6" s="235"/>
    </row>
    <row r="7" spans="1:5" x14ac:dyDescent="0.25">
      <c r="A7" s="212" t="s">
        <v>7</v>
      </c>
      <c r="B7" s="213"/>
      <c r="C7" s="213"/>
      <c r="D7" s="213"/>
      <c r="E7" s="214"/>
    </row>
    <row r="8" spans="1:5" ht="30" x14ac:dyDescent="0.25">
      <c r="A8" s="4" t="s">
        <v>8</v>
      </c>
      <c r="B8" s="5" t="s">
        <v>9</v>
      </c>
      <c r="C8" s="236" t="s">
        <v>10</v>
      </c>
      <c r="D8" s="237"/>
      <c r="E8" s="238"/>
    </row>
    <row r="9" spans="1:5" x14ac:dyDescent="0.25">
      <c r="A9" s="4" t="s">
        <v>11</v>
      </c>
      <c r="B9" s="5" t="s">
        <v>12</v>
      </c>
      <c r="C9" s="239" t="s">
        <v>13</v>
      </c>
      <c r="D9" s="240"/>
      <c r="E9" s="241"/>
    </row>
    <row r="10" spans="1:5" ht="30" x14ac:dyDescent="0.25">
      <c r="A10" s="4" t="s">
        <v>14</v>
      </c>
      <c r="B10" s="5" t="s">
        <v>15</v>
      </c>
      <c r="C10" s="239" t="s">
        <v>189</v>
      </c>
      <c r="D10" s="240"/>
      <c r="E10" s="241"/>
    </row>
    <row r="11" spans="1:5" ht="30" x14ac:dyDescent="0.25">
      <c r="A11" s="4" t="s">
        <v>17</v>
      </c>
      <c r="B11" s="5" t="s">
        <v>18</v>
      </c>
      <c r="C11" s="239" t="s">
        <v>19</v>
      </c>
      <c r="D11" s="240"/>
      <c r="E11" s="241"/>
    </row>
    <row r="12" spans="1:5" x14ac:dyDescent="0.25">
      <c r="A12" s="212" t="s">
        <v>20</v>
      </c>
      <c r="B12" s="213"/>
      <c r="C12" s="213"/>
      <c r="D12" s="213"/>
      <c r="E12" s="214"/>
    </row>
    <row r="13" spans="1:5" x14ac:dyDescent="0.25">
      <c r="A13" s="215" t="s">
        <v>21</v>
      </c>
      <c r="B13" s="216"/>
      <c r="C13" s="6" t="s">
        <v>22</v>
      </c>
      <c r="D13" s="217" t="s">
        <v>23</v>
      </c>
      <c r="E13" s="218"/>
    </row>
    <row r="14" spans="1:5" x14ac:dyDescent="0.25">
      <c r="A14" s="396" t="s">
        <v>180</v>
      </c>
      <c r="B14" s="397"/>
      <c r="C14" s="225" t="s">
        <v>143</v>
      </c>
      <c r="D14" s="390">
        <v>1</v>
      </c>
      <c r="E14" s="391"/>
    </row>
    <row r="15" spans="1:5" x14ac:dyDescent="0.25">
      <c r="A15" s="398"/>
      <c r="B15" s="399"/>
      <c r="C15" s="226"/>
      <c r="D15" s="392"/>
      <c r="E15" s="393"/>
    </row>
    <row r="16" spans="1:5" x14ac:dyDescent="0.25">
      <c r="A16" s="400"/>
      <c r="B16" s="401"/>
      <c r="C16" s="227"/>
      <c r="D16" s="394"/>
      <c r="E16" s="395"/>
    </row>
    <row r="17" spans="1:5" ht="15.75" x14ac:dyDescent="0.25">
      <c r="A17" s="381" t="s">
        <v>206</v>
      </c>
      <c r="B17" s="382"/>
      <c r="C17" s="382"/>
      <c r="D17" s="382"/>
      <c r="E17" s="383"/>
    </row>
    <row r="18" spans="1:5" ht="15.75" x14ac:dyDescent="0.25">
      <c r="A18" s="381" t="s">
        <v>207</v>
      </c>
      <c r="B18" s="382"/>
      <c r="C18" s="382"/>
      <c r="D18" s="382"/>
      <c r="E18" s="383"/>
    </row>
    <row r="19" spans="1:5" x14ac:dyDescent="0.25">
      <c r="A19" s="253" t="s">
        <v>26</v>
      </c>
      <c r="B19" s="254"/>
      <c r="C19" s="254"/>
      <c r="D19" s="255"/>
      <c r="E19" s="7" t="s">
        <v>27</v>
      </c>
    </row>
    <row r="20" spans="1:5" x14ac:dyDescent="0.25">
      <c r="A20" s="4">
        <v>1</v>
      </c>
      <c r="B20" s="242" t="s">
        <v>28</v>
      </c>
      <c r="C20" s="242"/>
      <c r="D20" s="244" t="s">
        <v>184</v>
      </c>
      <c r="E20" s="244"/>
    </row>
    <row r="21" spans="1:5" x14ac:dyDescent="0.25">
      <c r="A21" s="4">
        <v>2</v>
      </c>
      <c r="B21" s="242" t="s">
        <v>29</v>
      </c>
      <c r="C21" s="242"/>
      <c r="D21" s="244" t="s">
        <v>185</v>
      </c>
      <c r="E21" s="244"/>
    </row>
    <row r="22" spans="1:5" x14ac:dyDescent="0.25">
      <c r="A22" s="4">
        <v>3</v>
      </c>
      <c r="B22" s="242" t="s">
        <v>182</v>
      </c>
      <c r="C22" s="242"/>
      <c r="D22" s="243">
        <v>8882.5</v>
      </c>
      <c r="E22" s="243"/>
    </row>
    <row r="23" spans="1:5" x14ac:dyDescent="0.25">
      <c r="A23" s="4">
        <v>4</v>
      </c>
      <c r="B23" s="242" t="s">
        <v>30</v>
      </c>
      <c r="C23" s="242"/>
      <c r="D23" s="244" t="s">
        <v>184</v>
      </c>
      <c r="E23" s="244"/>
    </row>
    <row r="24" spans="1:5" x14ac:dyDescent="0.25">
      <c r="A24" s="4">
        <v>5</v>
      </c>
      <c r="B24" s="245" t="s">
        <v>31</v>
      </c>
      <c r="C24" s="245"/>
      <c r="D24" s="246"/>
      <c r="E24" s="246"/>
    </row>
    <row r="25" spans="1:5" x14ac:dyDescent="0.25">
      <c r="A25" s="4"/>
      <c r="B25" s="404"/>
      <c r="C25" s="405"/>
      <c r="D25" s="187"/>
      <c r="E25" s="13"/>
    </row>
    <row r="26" spans="1:5" x14ac:dyDescent="0.25">
      <c r="A26" s="9">
        <v>1</v>
      </c>
      <c r="B26" s="267" t="s">
        <v>33</v>
      </c>
      <c r="C26" s="268"/>
      <c r="D26" s="10" t="s">
        <v>149</v>
      </c>
      <c r="E26" s="7" t="s">
        <v>27</v>
      </c>
    </row>
    <row r="27" spans="1:5" x14ac:dyDescent="0.25">
      <c r="A27" s="406" t="s">
        <v>8</v>
      </c>
      <c r="B27" s="274" t="s">
        <v>35</v>
      </c>
      <c r="C27" s="91" t="s">
        <v>146</v>
      </c>
      <c r="D27" s="92">
        <v>40</v>
      </c>
      <c r="E27" s="276">
        <f>TRUNC(D22*D27/D28,2)</f>
        <v>8882.5</v>
      </c>
    </row>
    <row r="28" spans="1:5" hidden="1" x14ac:dyDescent="0.25">
      <c r="A28" s="407"/>
      <c r="B28" s="275"/>
      <c r="C28" s="91"/>
      <c r="D28" s="93">
        <v>40</v>
      </c>
      <c r="E28" s="277"/>
    </row>
    <row r="29" spans="1:5" x14ac:dyDescent="0.25">
      <c r="A29" s="120"/>
      <c r="B29" s="121"/>
      <c r="C29" s="402"/>
      <c r="D29" s="403"/>
      <c r="E29" s="137"/>
    </row>
    <row r="30" spans="1:5" x14ac:dyDescent="0.25">
      <c r="A30" s="256" t="s">
        <v>36</v>
      </c>
      <c r="B30" s="257"/>
      <c r="C30" s="257"/>
      <c r="D30" s="258"/>
      <c r="E30" s="8">
        <f>SUM(E27:E29)</f>
        <v>8882.5</v>
      </c>
    </row>
    <row r="31" spans="1:5" x14ac:dyDescent="0.25">
      <c r="A31" s="259" t="s">
        <v>37</v>
      </c>
      <c r="B31" s="260"/>
      <c r="C31" s="260"/>
      <c r="D31" s="261"/>
      <c r="E31" s="14">
        <f>SUM(E30:E30)</f>
        <v>8882.5</v>
      </c>
    </row>
    <row r="32" spans="1:5" x14ac:dyDescent="0.25">
      <c r="A32" s="262" t="s">
        <v>38</v>
      </c>
      <c r="B32" s="263"/>
      <c r="C32" s="263"/>
      <c r="D32" s="264"/>
      <c r="E32" s="8"/>
    </row>
    <row r="33" spans="1:5" x14ac:dyDescent="0.25">
      <c r="A33" s="15"/>
      <c r="B33" s="265" t="s">
        <v>39</v>
      </c>
      <c r="C33" s="265"/>
      <c r="D33" s="265"/>
      <c r="E33" s="266"/>
    </row>
    <row r="34" spans="1:5" x14ac:dyDescent="0.25">
      <c r="A34" s="16" t="s">
        <v>40</v>
      </c>
      <c r="B34" s="296" t="s">
        <v>41</v>
      </c>
      <c r="C34" s="297"/>
      <c r="D34" s="17" t="s">
        <v>34</v>
      </c>
      <c r="E34" s="7" t="s">
        <v>27</v>
      </c>
    </row>
    <row r="35" spans="1:5" x14ac:dyDescent="0.25">
      <c r="A35" s="17" t="s">
        <v>8</v>
      </c>
      <c r="B35" s="176" t="s">
        <v>42</v>
      </c>
      <c r="C35" s="175"/>
      <c r="D35" s="18">
        <f>1/12</f>
        <v>8.3333333333333329E-2</v>
      </c>
      <c r="E35" s="8">
        <f>TRUNC($E$31*D35,2)</f>
        <v>740.2</v>
      </c>
    </row>
    <row r="36" spans="1:5" x14ac:dyDescent="0.25">
      <c r="A36" s="17" t="s">
        <v>11</v>
      </c>
      <c r="B36" s="176" t="s">
        <v>43</v>
      </c>
      <c r="C36" s="175"/>
      <c r="D36" s="18">
        <f>(((1+1/3)/12))</f>
        <v>0.1111111111111111</v>
      </c>
      <c r="E36" s="8">
        <f>TRUNC($E$31*D36,2)</f>
        <v>986.94</v>
      </c>
    </row>
    <row r="37" spans="1:5" x14ac:dyDescent="0.25">
      <c r="A37" s="269" t="s">
        <v>36</v>
      </c>
      <c r="B37" s="270"/>
      <c r="C37" s="271"/>
      <c r="D37" s="19">
        <f>SUM(D35:D36)</f>
        <v>0.19444444444444442</v>
      </c>
      <c r="E37" s="8">
        <f>SUM(E35:E36)</f>
        <v>1727.14</v>
      </c>
    </row>
    <row r="38" spans="1:5" x14ac:dyDescent="0.25">
      <c r="A38" s="284" t="s">
        <v>44</v>
      </c>
      <c r="B38" s="284"/>
      <c r="C38" s="284"/>
      <c r="D38" s="284"/>
      <c r="E38" s="8">
        <f>SUM(E37:E37)</f>
        <v>1727.14</v>
      </c>
    </row>
    <row r="39" spans="1:5" x14ac:dyDescent="0.25">
      <c r="A39" s="285" t="s">
        <v>45</v>
      </c>
      <c r="B39" s="285"/>
      <c r="C39" s="285"/>
      <c r="D39" s="20" t="s">
        <v>46</v>
      </c>
      <c r="E39" s="21">
        <f>E31</f>
        <v>8882.5</v>
      </c>
    </row>
    <row r="40" spans="1:5" x14ac:dyDescent="0.25">
      <c r="A40" s="285"/>
      <c r="B40" s="285"/>
      <c r="C40" s="285"/>
      <c r="D40" s="20" t="s">
        <v>47</v>
      </c>
      <c r="E40" s="22">
        <f>E38</f>
        <v>1727.14</v>
      </c>
    </row>
    <row r="41" spans="1:5" x14ac:dyDescent="0.25">
      <c r="A41" s="285"/>
      <c r="B41" s="285"/>
      <c r="C41" s="285"/>
      <c r="D41" s="23" t="s">
        <v>36</v>
      </c>
      <c r="E41" s="22">
        <f>SUM(E39:E40)</f>
        <v>10609.64</v>
      </c>
    </row>
    <row r="42" spans="1:5" x14ac:dyDescent="0.25">
      <c r="A42" s="24"/>
      <c r="B42" s="286" t="s">
        <v>48</v>
      </c>
      <c r="C42" s="286"/>
      <c r="D42" s="287"/>
      <c r="E42" s="25"/>
    </row>
    <row r="43" spans="1:5" x14ac:dyDescent="0.25">
      <c r="A43" s="9" t="s">
        <v>49</v>
      </c>
      <c r="B43" s="267" t="s">
        <v>50</v>
      </c>
      <c r="C43" s="268"/>
      <c r="D43" s="17" t="s">
        <v>51</v>
      </c>
      <c r="E43" s="7" t="s">
        <v>27</v>
      </c>
    </row>
    <row r="44" spans="1:5" x14ac:dyDescent="0.25">
      <c r="A44" s="26" t="s">
        <v>8</v>
      </c>
      <c r="B44" s="282" t="s">
        <v>52</v>
      </c>
      <c r="C44" s="283"/>
      <c r="D44" s="27">
        <v>0.2</v>
      </c>
      <c r="E44" s="8">
        <f>TRUNC($E$41*D44,2)</f>
        <v>2121.92</v>
      </c>
    </row>
    <row r="45" spans="1:5" x14ac:dyDescent="0.25">
      <c r="A45" s="26" t="s">
        <v>11</v>
      </c>
      <c r="B45" s="282" t="s">
        <v>53</v>
      </c>
      <c r="C45" s="283"/>
      <c r="D45" s="27">
        <v>2.5000000000000001E-2</v>
      </c>
      <c r="E45" s="8">
        <f>TRUNC($E$41*D45,2)</f>
        <v>265.24</v>
      </c>
    </row>
    <row r="46" spans="1:5" x14ac:dyDescent="0.25">
      <c r="A46" s="141" t="s">
        <v>14</v>
      </c>
      <c r="B46" s="379" t="s">
        <v>54</v>
      </c>
      <c r="C46" s="380"/>
      <c r="D46" s="155">
        <v>0.03</v>
      </c>
      <c r="E46" s="140">
        <f t="shared" ref="E46:E51" si="0">TRUNC($E$41*D46,2)</f>
        <v>318.27999999999997</v>
      </c>
    </row>
    <row r="47" spans="1:5" x14ac:dyDescent="0.25">
      <c r="A47" s="26" t="s">
        <v>17</v>
      </c>
      <c r="B47" s="282" t="s">
        <v>55</v>
      </c>
      <c r="C47" s="283"/>
      <c r="D47" s="27">
        <v>1.4999999999999999E-2</v>
      </c>
      <c r="E47" s="8">
        <f t="shared" si="0"/>
        <v>159.13999999999999</v>
      </c>
    </row>
    <row r="48" spans="1:5" x14ac:dyDescent="0.25">
      <c r="A48" s="26" t="s">
        <v>56</v>
      </c>
      <c r="B48" s="282" t="s">
        <v>57</v>
      </c>
      <c r="C48" s="283"/>
      <c r="D48" s="27">
        <v>0.01</v>
      </c>
      <c r="E48" s="8">
        <f t="shared" si="0"/>
        <v>106.09</v>
      </c>
    </row>
    <row r="49" spans="1:6" x14ac:dyDescent="0.25">
      <c r="A49" s="26" t="s">
        <v>58</v>
      </c>
      <c r="B49" s="282" t="s">
        <v>59</v>
      </c>
      <c r="C49" s="283"/>
      <c r="D49" s="27">
        <v>6.0000000000000001E-3</v>
      </c>
      <c r="E49" s="8">
        <f>TRUNC($E$41*D49,2)</f>
        <v>63.65</v>
      </c>
    </row>
    <row r="50" spans="1:6" x14ac:dyDescent="0.25">
      <c r="A50" s="26" t="s">
        <v>60</v>
      </c>
      <c r="B50" s="282" t="s">
        <v>61</v>
      </c>
      <c r="C50" s="283"/>
      <c r="D50" s="27">
        <v>2E-3</v>
      </c>
      <c r="E50" s="8">
        <f t="shared" si="0"/>
        <v>21.21</v>
      </c>
    </row>
    <row r="51" spans="1:6" x14ac:dyDescent="0.25">
      <c r="A51" s="26" t="s">
        <v>62</v>
      </c>
      <c r="B51" s="282" t="s">
        <v>63</v>
      </c>
      <c r="C51" s="283"/>
      <c r="D51" s="27">
        <v>0.08</v>
      </c>
      <c r="E51" s="8">
        <f t="shared" si="0"/>
        <v>848.77</v>
      </c>
    </row>
    <row r="52" spans="1:6" x14ac:dyDescent="0.25">
      <c r="A52" s="298" t="s">
        <v>36</v>
      </c>
      <c r="B52" s="299"/>
      <c r="C52" s="300"/>
      <c r="D52" s="31">
        <f>SUM(D44:D51)</f>
        <v>0.36800000000000005</v>
      </c>
      <c r="E52" s="14">
        <f>SUM(E44:E51)</f>
        <v>3904.2999999999997</v>
      </c>
    </row>
    <row r="53" spans="1:6" x14ac:dyDescent="0.25">
      <c r="A53" s="15"/>
      <c r="B53" s="265" t="s">
        <v>64</v>
      </c>
      <c r="C53" s="265"/>
      <c r="D53" s="265"/>
      <c r="E53" s="266"/>
    </row>
    <row r="54" spans="1:6" x14ac:dyDescent="0.25">
      <c r="A54" s="9" t="s">
        <v>65</v>
      </c>
      <c r="B54" s="267" t="s">
        <v>66</v>
      </c>
      <c r="C54" s="268"/>
      <c r="D54" s="17" t="s">
        <v>34</v>
      </c>
      <c r="E54" s="7" t="s">
        <v>27</v>
      </c>
    </row>
    <row r="55" spans="1:6" x14ac:dyDescent="0.25">
      <c r="A55" s="373" t="s">
        <v>8</v>
      </c>
      <c r="B55" s="414" t="s">
        <v>67</v>
      </c>
      <c r="C55" s="145" t="s">
        <v>156</v>
      </c>
      <c r="D55" s="147">
        <v>21.08</v>
      </c>
      <c r="E55" s="417">
        <v>0</v>
      </c>
    </row>
    <row r="56" spans="1:6" x14ac:dyDescent="0.25">
      <c r="A56" s="374"/>
      <c r="B56" s="415"/>
      <c r="C56" s="145" t="s">
        <v>157</v>
      </c>
      <c r="D56" s="147">
        <v>0</v>
      </c>
      <c r="E56" s="418"/>
      <c r="F56" s="1" t="s">
        <v>176</v>
      </c>
    </row>
    <row r="57" spans="1:6" ht="16.5" customHeight="1" x14ac:dyDescent="0.25">
      <c r="A57" s="375"/>
      <c r="B57" s="416"/>
      <c r="C57" s="146" t="s">
        <v>158</v>
      </c>
      <c r="D57" s="147">
        <v>0</v>
      </c>
      <c r="E57" s="419"/>
    </row>
    <row r="58" spans="1:6" x14ac:dyDescent="0.25">
      <c r="A58" s="373" t="s">
        <v>11</v>
      </c>
      <c r="B58" s="408" t="s">
        <v>68</v>
      </c>
      <c r="C58" s="409"/>
      <c r="D58" s="147">
        <v>28.5</v>
      </c>
      <c r="E58" s="412">
        <f>(D55*D58*D59)</f>
        <v>480.62400000000002</v>
      </c>
    </row>
    <row r="59" spans="1:6" x14ac:dyDescent="0.25">
      <c r="A59" s="375"/>
      <c r="B59" s="410"/>
      <c r="C59" s="411"/>
      <c r="D59" s="148">
        <v>0.8</v>
      </c>
      <c r="E59" s="413"/>
    </row>
    <row r="60" spans="1:6" x14ac:dyDescent="0.25">
      <c r="A60" s="26" t="s">
        <v>14</v>
      </c>
      <c r="B60" s="296" t="s">
        <v>69</v>
      </c>
      <c r="C60" s="297"/>
      <c r="D60" s="32"/>
      <c r="E60" s="8">
        <v>0</v>
      </c>
    </row>
    <row r="61" spans="1:6" x14ac:dyDescent="0.25">
      <c r="A61" s="26" t="s">
        <v>17</v>
      </c>
      <c r="B61" s="296" t="s">
        <v>70</v>
      </c>
      <c r="C61" s="297"/>
      <c r="D61" s="33"/>
      <c r="E61" s="8">
        <v>2.44</v>
      </c>
    </row>
    <row r="62" spans="1:6" x14ac:dyDescent="0.25">
      <c r="A62" s="26" t="s">
        <v>56</v>
      </c>
      <c r="B62" s="296" t="s">
        <v>71</v>
      </c>
      <c r="C62" s="297"/>
      <c r="D62" s="32"/>
      <c r="E62" s="8">
        <v>0</v>
      </c>
    </row>
    <row r="63" spans="1:6" x14ac:dyDescent="0.25">
      <c r="A63" s="26" t="s">
        <v>58</v>
      </c>
      <c r="B63" s="296" t="s">
        <v>71</v>
      </c>
      <c r="C63" s="297"/>
      <c r="D63" s="34"/>
      <c r="E63" s="8">
        <v>0</v>
      </c>
    </row>
    <row r="64" spans="1:6" x14ac:dyDescent="0.25">
      <c r="A64" s="320" t="s">
        <v>72</v>
      </c>
      <c r="B64" s="321"/>
      <c r="C64" s="321"/>
      <c r="D64" s="322"/>
      <c r="E64" s="14">
        <f>SUM(E55:E63)</f>
        <v>483.06400000000002</v>
      </c>
    </row>
    <row r="65" spans="1:5" x14ac:dyDescent="0.25">
      <c r="A65" s="323" t="s">
        <v>73</v>
      </c>
      <c r="B65" s="323"/>
      <c r="C65" s="323"/>
      <c r="D65" s="323"/>
      <c r="E65" s="323"/>
    </row>
    <row r="66" spans="1:5" x14ac:dyDescent="0.25">
      <c r="A66" s="35">
        <v>2</v>
      </c>
      <c r="B66" s="267" t="s">
        <v>74</v>
      </c>
      <c r="C66" s="324"/>
      <c r="D66" s="268"/>
      <c r="E66" s="36" t="s">
        <v>27</v>
      </c>
    </row>
    <row r="67" spans="1:5" x14ac:dyDescent="0.25">
      <c r="A67" s="35" t="s">
        <v>40</v>
      </c>
      <c r="B67" s="183" t="s">
        <v>41</v>
      </c>
      <c r="C67" s="184"/>
      <c r="D67" s="37"/>
      <c r="E67" s="8">
        <f>E38</f>
        <v>1727.14</v>
      </c>
    </row>
    <row r="68" spans="1:5" x14ac:dyDescent="0.25">
      <c r="A68" s="35" t="s">
        <v>49</v>
      </c>
      <c r="B68" s="183" t="s">
        <v>50</v>
      </c>
      <c r="C68" s="184"/>
      <c r="D68" s="37"/>
      <c r="E68" s="8">
        <f>E52</f>
        <v>3904.2999999999997</v>
      </c>
    </row>
    <row r="69" spans="1:5" x14ac:dyDescent="0.25">
      <c r="A69" s="35" t="s">
        <v>65</v>
      </c>
      <c r="B69" s="183" t="s">
        <v>66</v>
      </c>
      <c r="C69" s="184"/>
      <c r="D69" s="37"/>
      <c r="E69" s="8">
        <f>E64</f>
        <v>483.06400000000002</v>
      </c>
    </row>
    <row r="70" spans="1:5" x14ac:dyDescent="0.25">
      <c r="A70" s="38"/>
      <c r="B70" s="179"/>
      <c r="C70" s="179"/>
      <c r="D70" s="180" t="s">
        <v>36</v>
      </c>
      <c r="E70" s="14">
        <f>SUM(E67:E69)</f>
        <v>6114.5039999999999</v>
      </c>
    </row>
    <row r="71" spans="1:5" x14ac:dyDescent="0.25">
      <c r="A71" s="325" t="s">
        <v>75</v>
      </c>
      <c r="B71" s="325"/>
      <c r="C71" s="325"/>
      <c r="D71" s="325"/>
      <c r="E71" s="325"/>
    </row>
    <row r="72" spans="1:5" x14ac:dyDescent="0.25">
      <c r="A72" s="9">
        <v>3</v>
      </c>
      <c r="B72" s="253" t="s">
        <v>76</v>
      </c>
      <c r="C72" s="326"/>
      <c r="D72" s="327"/>
      <c r="E72" s="39" t="s">
        <v>27</v>
      </c>
    </row>
    <row r="73" spans="1:5" x14ac:dyDescent="0.25">
      <c r="A73" s="40" t="s">
        <v>8</v>
      </c>
      <c r="B73" s="313" t="s">
        <v>77</v>
      </c>
      <c r="C73" s="314"/>
      <c r="D73" s="41">
        <f>((1/12)*0.05)</f>
        <v>4.1666666666666666E-3</v>
      </c>
      <c r="E73" s="8">
        <f>TRUNC(+$E$31*D73,2)</f>
        <v>37.01</v>
      </c>
    </row>
    <row r="74" spans="1:5" x14ac:dyDescent="0.25">
      <c r="A74" s="40" t="s">
        <v>11</v>
      </c>
      <c r="B74" s="313" t="s">
        <v>78</v>
      </c>
      <c r="C74" s="314"/>
      <c r="D74" s="41">
        <f>D51*D73</f>
        <v>3.3333333333333332E-4</v>
      </c>
      <c r="E74" s="8">
        <f>TRUNC(+E73*D74,2)</f>
        <v>0.01</v>
      </c>
    </row>
    <row r="75" spans="1:5" x14ac:dyDescent="0.25">
      <c r="A75" s="40" t="s">
        <v>14</v>
      </c>
      <c r="B75" s="313" t="s">
        <v>79</v>
      </c>
      <c r="C75" s="314"/>
      <c r="D75" s="41">
        <f>(D73*D51*50%)</f>
        <v>1.6666666666666666E-4</v>
      </c>
      <c r="E75" s="8">
        <f>ROUND(+$E$31*D75,2)</f>
        <v>1.48</v>
      </c>
    </row>
    <row r="76" spans="1:5" x14ac:dyDescent="0.25">
      <c r="A76" s="42" t="s">
        <v>17</v>
      </c>
      <c r="B76" s="372" t="s">
        <v>80</v>
      </c>
      <c r="C76" s="372"/>
      <c r="D76" s="43">
        <f>((7/30)/12)*1</f>
        <v>1.9444444444444445E-2</v>
      </c>
      <c r="E76" s="8">
        <f>TRUNC(+D76*$E$31,2)</f>
        <v>172.71</v>
      </c>
    </row>
    <row r="77" spans="1:5" x14ac:dyDescent="0.25">
      <c r="A77" s="40" t="s">
        <v>56</v>
      </c>
      <c r="B77" s="317" t="s">
        <v>81</v>
      </c>
      <c r="C77" s="317"/>
      <c r="D77" s="41">
        <f>+D52</f>
        <v>0.36800000000000005</v>
      </c>
      <c r="E77" s="8">
        <f>TRUNC(+E76*D77,2)</f>
        <v>63.55</v>
      </c>
    </row>
    <row r="78" spans="1:5" x14ac:dyDescent="0.25">
      <c r="A78" s="44" t="s">
        <v>58</v>
      </c>
      <c r="B78" s="318" t="s">
        <v>82</v>
      </c>
      <c r="C78" s="319"/>
      <c r="D78" s="45">
        <f>(0.08*0.5)*1</f>
        <v>0.04</v>
      </c>
      <c r="E78" s="8">
        <f>TRUNC(+E31*D78,E350)</f>
        <v>355</v>
      </c>
    </row>
    <row r="79" spans="1:5" x14ac:dyDescent="0.25">
      <c r="A79" s="330" t="s">
        <v>36</v>
      </c>
      <c r="B79" s="331"/>
      <c r="C79" s="331"/>
      <c r="D79" s="332"/>
      <c r="E79" s="46">
        <f>SUM(E73:E78)</f>
        <v>629.76</v>
      </c>
    </row>
    <row r="80" spans="1:5" x14ac:dyDescent="0.25">
      <c r="A80" s="333" t="s">
        <v>83</v>
      </c>
      <c r="B80" s="333"/>
      <c r="C80" s="333"/>
      <c r="D80" s="182" t="s">
        <v>154</v>
      </c>
      <c r="E80" s="47">
        <f>E31</f>
        <v>8882.5</v>
      </c>
    </row>
    <row r="81" spans="1:5" x14ac:dyDescent="0.25">
      <c r="A81" s="333"/>
      <c r="B81" s="333"/>
      <c r="C81" s="333"/>
      <c r="D81" s="182" t="s">
        <v>84</v>
      </c>
      <c r="E81" s="47">
        <f>E70</f>
        <v>6114.5039999999999</v>
      </c>
    </row>
    <row r="82" spans="1:5" x14ac:dyDescent="0.25">
      <c r="A82" s="333"/>
      <c r="B82" s="333"/>
      <c r="C82" s="333"/>
      <c r="D82" s="182" t="s">
        <v>155</v>
      </c>
      <c r="E82" s="47">
        <f>E79</f>
        <v>629.76</v>
      </c>
    </row>
    <row r="83" spans="1:5" x14ac:dyDescent="0.25">
      <c r="A83" s="333"/>
      <c r="B83" s="333"/>
      <c r="C83" s="333"/>
      <c r="D83" s="48" t="s">
        <v>72</v>
      </c>
      <c r="E83" s="22">
        <f>SUM(E80:E82)</f>
        <v>15626.764000000001</v>
      </c>
    </row>
    <row r="84" spans="1:5" x14ac:dyDescent="0.25">
      <c r="A84" s="334" t="s">
        <v>86</v>
      </c>
      <c r="B84" s="335"/>
      <c r="C84" s="335"/>
      <c r="D84" s="336"/>
      <c r="E84" s="49" t="s">
        <v>34</v>
      </c>
    </row>
    <row r="85" spans="1:5" x14ac:dyDescent="0.25">
      <c r="A85" s="337" t="s">
        <v>87</v>
      </c>
      <c r="B85" s="265"/>
      <c r="C85" s="265"/>
      <c r="D85" s="265"/>
      <c r="E85" s="266"/>
    </row>
    <row r="86" spans="1:5" x14ac:dyDescent="0.25">
      <c r="A86" s="50" t="s">
        <v>88</v>
      </c>
      <c r="B86" s="15" t="s">
        <v>89</v>
      </c>
      <c r="C86" s="51"/>
      <c r="D86" s="17" t="s">
        <v>90</v>
      </c>
      <c r="E86" s="7" t="s">
        <v>27</v>
      </c>
    </row>
    <row r="87" spans="1:5" ht="16.5" x14ac:dyDescent="0.25">
      <c r="A87" s="26" t="s">
        <v>8</v>
      </c>
      <c r="B87" s="52" t="s">
        <v>91</v>
      </c>
      <c r="C87" s="53"/>
      <c r="D87" s="41">
        <f>(( 1+1/3)/12)/12</f>
        <v>9.2592592592592587E-3</v>
      </c>
      <c r="E87" s="8">
        <f>TRUNC(+D87*$E$83,2)</f>
        <v>144.69</v>
      </c>
    </row>
    <row r="88" spans="1:5" ht="16.5" x14ac:dyDescent="0.25">
      <c r="A88" s="26" t="s">
        <v>11</v>
      </c>
      <c r="B88" s="181" t="s">
        <v>92</v>
      </c>
      <c r="C88" s="53"/>
      <c r="D88" s="41">
        <f>((2/30)/12)</f>
        <v>5.5555555555555558E-3</v>
      </c>
      <c r="E88" s="8">
        <f>TRUNC(+D88*$E$83,2)</f>
        <v>86.81</v>
      </c>
    </row>
    <row r="89" spans="1:5" ht="16.5" x14ac:dyDescent="0.25">
      <c r="A89" s="26" t="s">
        <v>14</v>
      </c>
      <c r="B89" s="52" t="s">
        <v>93</v>
      </c>
      <c r="C89" s="53"/>
      <c r="D89" s="41">
        <f>((5/30)/12)*0.02</f>
        <v>2.7777777777777778E-4</v>
      </c>
      <c r="E89" s="8">
        <f t="shared" ref="E89:E92" si="1">TRUNC(+D89*$E$83,2)</f>
        <v>4.34</v>
      </c>
    </row>
    <row r="90" spans="1:5" ht="16.5" x14ac:dyDescent="0.25">
      <c r="A90" s="26" t="s">
        <v>17</v>
      </c>
      <c r="B90" s="52" t="s">
        <v>94</v>
      </c>
      <c r="C90" s="53"/>
      <c r="D90" s="41">
        <f>((15/30)/12)*0.08</f>
        <v>3.3333333333333331E-3</v>
      </c>
      <c r="E90" s="8">
        <f>TRUNC(+D90*$E$83,2)</f>
        <v>52.08</v>
      </c>
    </row>
    <row r="91" spans="1:5" ht="16.5" x14ac:dyDescent="0.25">
      <c r="A91" s="26" t="s">
        <v>56</v>
      </c>
      <c r="B91" s="52" t="s">
        <v>95</v>
      </c>
      <c r="C91" s="53"/>
      <c r="D91" s="54">
        <f>((1+1/3)/12)*0.03*((4/12))</f>
        <v>1.1111111111111109E-3</v>
      </c>
      <c r="E91" s="8">
        <f t="shared" si="1"/>
        <v>17.36</v>
      </c>
    </row>
    <row r="92" spans="1:5" x14ac:dyDescent="0.25">
      <c r="A92" s="26" t="s">
        <v>58</v>
      </c>
      <c r="B92" s="55" t="s">
        <v>96</v>
      </c>
      <c r="C92" s="56"/>
      <c r="D92" s="27">
        <v>0</v>
      </c>
      <c r="E92" s="8">
        <f t="shared" si="1"/>
        <v>0</v>
      </c>
    </row>
    <row r="93" spans="1:5" x14ac:dyDescent="0.25">
      <c r="A93" s="298" t="s">
        <v>36</v>
      </c>
      <c r="B93" s="299"/>
      <c r="C93" s="300"/>
      <c r="D93" s="57"/>
      <c r="E93" s="14">
        <f>SUM(E87:E92)</f>
        <v>305.28000000000003</v>
      </c>
    </row>
    <row r="94" spans="1:5" x14ac:dyDescent="0.25">
      <c r="A94" s="296" t="s">
        <v>97</v>
      </c>
      <c r="B94" s="338"/>
      <c r="C94" s="338"/>
      <c r="D94" s="338"/>
      <c r="E94" s="297"/>
    </row>
    <row r="95" spans="1:5" x14ac:dyDescent="0.25">
      <c r="A95" s="177" t="s">
        <v>98</v>
      </c>
      <c r="B95" s="15" t="s">
        <v>99</v>
      </c>
      <c r="C95" s="51"/>
      <c r="D95" s="17" t="s">
        <v>90</v>
      </c>
      <c r="E95" s="7" t="s">
        <v>27</v>
      </c>
    </row>
    <row r="96" spans="1:5" x14ac:dyDescent="0.25">
      <c r="A96" s="26" t="s">
        <v>8</v>
      </c>
      <c r="B96" s="328" t="s">
        <v>174</v>
      </c>
      <c r="C96" s="329"/>
      <c r="D96" s="27"/>
      <c r="E96" s="58">
        <v>0</v>
      </c>
    </row>
    <row r="97" spans="1:5" x14ac:dyDescent="0.25">
      <c r="A97" s="298" t="s">
        <v>36</v>
      </c>
      <c r="B97" s="299"/>
      <c r="C97" s="300"/>
      <c r="D97" s="57"/>
      <c r="E97" s="14">
        <f>SUM(E96)</f>
        <v>0</v>
      </c>
    </row>
    <row r="98" spans="1:5" x14ac:dyDescent="0.25">
      <c r="A98" s="323" t="s">
        <v>101</v>
      </c>
      <c r="B98" s="323"/>
      <c r="C98" s="323"/>
      <c r="D98" s="323"/>
      <c r="E98" s="323"/>
    </row>
    <row r="99" spans="1:5" x14ac:dyDescent="0.25">
      <c r="A99" s="35">
        <v>4</v>
      </c>
      <c r="B99" s="267" t="s">
        <v>102</v>
      </c>
      <c r="C99" s="324"/>
      <c r="D99" s="268"/>
      <c r="E99" s="36" t="s">
        <v>27</v>
      </c>
    </row>
    <row r="100" spans="1:5" x14ac:dyDescent="0.25">
      <c r="A100" s="35" t="s">
        <v>88</v>
      </c>
      <c r="B100" s="183" t="s">
        <v>89</v>
      </c>
      <c r="C100" s="184"/>
      <c r="D100" s="37"/>
      <c r="E100" s="8">
        <f>+E93</f>
        <v>305.28000000000003</v>
      </c>
    </row>
    <row r="101" spans="1:5" x14ac:dyDescent="0.25">
      <c r="A101" s="35" t="s">
        <v>98</v>
      </c>
      <c r="B101" s="183" t="s">
        <v>99</v>
      </c>
      <c r="C101" s="184"/>
      <c r="D101" s="37"/>
      <c r="E101" s="8">
        <f>+E97</f>
        <v>0</v>
      </c>
    </row>
    <row r="102" spans="1:5" x14ac:dyDescent="0.25">
      <c r="A102" s="59"/>
      <c r="B102" s="184"/>
      <c r="C102" s="184"/>
      <c r="D102" s="185" t="s">
        <v>36</v>
      </c>
      <c r="E102" s="8">
        <f>SUM(E100:E101)</f>
        <v>305.28000000000003</v>
      </c>
    </row>
    <row r="103" spans="1:5" x14ac:dyDescent="0.25">
      <c r="A103" s="259" t="s">
        <v>103</v>
      </c>
      <c r="B103" s="260"/>
      <c r="C103" s="260"/>
      <c r="D103" s="261"/>
      <c r="E103" s="14">
        <f>SUM(E102:E102)</f>
        <v>305.28000000000003</v>
      </c>
    </row>
    <row r="104" spans="1:5" x14ac:dyDescent="0.25">
      <c r="A104" s="262" t="s">
        <v>104</v>
      </c>
      <c r="B104" s="263"/>
      <c r="C104" s="263"/>
      <c r="D104" s="264"/>
      <c r="E104" s="8"/>
    </row>
    <row r="105" spans="1:5" x14ac:dyDescent="0.25">
      <c r="A105" s="50">
        <v>5</v>
      </c>
      <c r="B105" s="267" t="s">
        <v>105</v>
      </c>
      <c r="C105" s="268"/>
      <c r="D105" s="17" t="s">
        <v>90</v>
      </c>
      <c r="E105" s="7" t="s">
        <v>27</v>
      </c>
    </row>
    <row r="106" spans="1:5" x14ac:dyDescent="0.25">
      <c r="A106" s="141" t="s">
        <v>8</v>
      </c>
      <c r="B106" s="139" t="s">
        <v>106</v>
      </c>
      <c r="C106" s="368"/>
      <c r="D106" s="369"/>
      <c r="E106" s="140">
        <v>0</v>
      </c>
    </row>
    <row r="107" spans="1:5" x14ac:dyDescent="0.25">
      <c r="A107" s="141" t="s">
        <v>11</v>
      </c>
      <c r="B107" s="142" t="s">
        <v>107</v>
      </c>
      <c r="C107" s="370"/>
      <c r="D107" s="371"/>
      <c r="E107" s="137">
        <v>0</v>
      </c>
    </row>
    <row r="108" spans="1:5" x14ac:dyDescent="0.25">
      <c r="A108" s="141" t="s">
        <v>14</v>
      </c>
      <c r="B108" s="143" t="s">
        <v>109</v>
      </c>
      <c r="C108" s="368"/>
      <c r="D108" s="369"/>
      <c r="E108" s="137">
        <f>'EPIs e Uniformes'!C5</f>
        <v>6.75</v>
      </c>
    </row>
    <row r="109" spans="1:5" x14ac:dyDescent="0.25">
      <c r="A109" s="26" t="s">
        <v>17</v>
      </c>
      <c r="B109" s="52" t="s">
        <v>71</v>
      </c>
      <c r="C109" s="349"/>
      <c r="D109" s="350"/>
      <c r="E109" s="8">
        <v>0</v>
      </c>
    </row>
    <row r="110" spans="1:5" x14ac:dyDescent="0.25">
      <c r="A110" s="351" t="s">
        <v>111</v>
      </c>
      <c r="B110" s="352"/>
      <c r="C110" s="352"/>
      <c r="D110" s="353"/>
      <c r="E110" s="46">
        <f>SUM(E106:E109)</f>
        <v>6.75</v>
      </c>
    </row>
    <row r="111" spans="1:5" x14ac:dyDescent="0.25">
      <c r="A111" s="333" t="s">
        <v>112</v>
      </c>
      <c r="B111" s="333"/>
      <c r="C111" s="333"/>
      <c r="D111" s="182" t="s">
        <v>46</v>
      </c>
      <c r="E111" s="47">
        <f>E31</f>
        <v>8882.5</v>
      </c>
    </row>
    <row r="112" spans="1:5" x14ac:dyDescent="0.25">
      <c r="A112" s="333"/>
      <c r="B112" s="333"/>
      <c r="C112" s="333"/>
      <c r="D112" s="182" t="s">
        <v>84</v>
      </c>
      <c r="E112" s="47">
        <f>E70</f>
        <v>6114.5039999999999</v>
      </c>
    </row>
    <row r="113" spans="1:5" x14ac:dyDescent="0.25">
      <c r="A113" s="333"/>
      <c r="B113" s="333"/>
      <c r="C113" s="333"/>
      <c r="D113" s="182" t="s">
        <v>85</v>
      </c>
      <c r="E113" s="47">
        <f>E79</f>
        <v>629.76</v>
      </c>
    </row>
    <row r="114" spans="1:5" x14ac:dyDescent="0.25">
      <c r="A114" s="333"/>
      <c r="B114" s="333"/>
      <c r="C114" s="333"/>
      <c r="D114" s="182" t="s">
        <v>113</v>
      </c>
      <c r="E114" s="47">
        <f>E103</f>
        <v>305.28000000000003</v>
      </c>
    </row>
    <row r="115" spans="1:5" x14ac:dyDescent="0.25">
      <c r="A115" s="333"/>
      <c r="B115" s="333"/>
      <c r="C115" s="333"/>
      <c r="D115" s="182" t="s">
        <v>114</v>
      </c>
      <c r="E115" s="47">
        <f>E110</f>
        <v>6.75</v>
      </c>
    </row>
    <row r="116" spans="1:5" x14ac:dyDescent="0.25">
      <c r="A116" s="333"/>
      <c r="B116" s="333"/>
      <c r="C116" s="333"/>
      <c r="D116" s="48" t="s">
        <v>72</v>
      </c>
      <c r="E116" s="22">
        <f>SUM(E111:E115)</f>
        <v>15938.794000000002</v>
      </c>
    </row>
    <row r="117" spans="1:5" x14ac:dyDescent="0.25">
      <c r="A117" s="334" t="s">
        <v>115</v>
      </c>
      <c r="B117" s="335"/>
      <c r="C117" s="335" t="s">
        <v>116</v>
      </c>
      <c r="D117" s="336" t="s">
        <v>117</v>
      </c>
      <c r="E117" s="64"/>
    </row>
    <row r="118" spans="1:5" x14ac:dyDescent="0.25">
      <c r="A118" s="9">
        <v>6</v>
      </c>
      <c r="B118" s="267" t="s">
        <v>118</v>
      </c>
      <c r="C118" s="268"/>
      <c r="D118" s="17" t="s">
        <v>34</v>
      </c>
      <c r="E118" s="7" t="s">
        <v>27</v>
      </c>
    </row>
    <row r="119" spans="1:5" x14ac:dyDescent="0.25">
      <c r="A119" s="138" t="s">
        <v>8</v>
      </c>
      <c r="B119" s="139" t="s">
        <v>119</v>
      </c>
      <c r="C119" s="364">
        <v>0.03</v>
      </c>
      <c r="D119" s="365"/>
      <c r="E119" s="140">
        <f>TRUNC(+E116*C119,2)</f>
        <v>478.16</v>
      </c>
    </row>
    <row r="120" spans="1:5" ht="15.75" thickBot="1" x14ac:dyDescent="0.3">
      <c r="A120" s="138" t="s">
        <v>11</v>
      </c>
      <c r="B120" s="139" t="s">
        <v>120</v>
      </c>
      <c r="C120" s="366">
        <v>6.7900000000000002E-2</v>
      </c>
      <c r="D120" s="367"/>
      <c r="E120" s="140">
        <f>TRUNC(C120*(+E116+E119),2)</f>
        <v>1114.71</v>
      </c>
    </row>
    <row r="121" spans="1:5" ht="15.75" thickBot="1" x14ac:dyDescent="0.3">
      <c r="A121" s="66"/>
      <c r="B121" s="67" t="s">
        <v>121</v>
      </c>
      <c r="C121" s="343" t="s">
        <v>122</v>
      </c>
      <c r="D121" s="344"/>
      <c r="E121" s="68">
        <f>E116+E119+E120</f>
        <v>17531.664000000001</v>
      </c>
    </row>
    <row r="122" spans="1:5" ht="15.75" thickBot="1" x14ac:dyDescent="0.3">
      <c r="A122" s="69" t="s">
        <v>14</v>
      </c>
      <c r="B122" s="178" t="s">
        <v>123</v>
      </c>
      <c r="C122" s="70">
        <f>(D129*100)</f>
        <v>11.25</v>
      </c>
      <c r="D122" s="71">
        <f>+(100-C122)/100</f>
        <v>0.88749999999999996</v>
      </c>
      <c r="E122" s="72">
        <f>TRUNC(E121/D122,2)</f>
        <v>19753.98</v>
      </c>
    </row>
    <row r="123" spans="1:5" x14ac:dyDescent="0.25">
      <c r="A123" s="73"/>
      <c r="B123" s="186" t="s">
        <v>124</v>
      </c>
      <c r="C123" s="74"/>
      <c r="D123" s="75"/>
      <c r="E123" s="8"/>
    </row>
    <row r="124" spans="1:5" x14ac:dyDescent="0.25">
      <c r="A124" s="73"/>
      <c r="B124" s="76" t="s">
        <v>125</v>
      </c>
      <c r="C124" s="56"/>
      <c r="D124" s="41">
        <v>1.6500000000000001E-2</v>
      </c>
      <c r="E124" s="8">
        <f>TRUNC(+E122*D124,2)</f>
        <v>325.94</v>
      </c>
    </row>
    <row r="125" spans="1:5" x14ac:dyDescent="0.25">
      <c r="A125" s="73"/>
      <c r="B125" s="76" t="s">
        <v>126</v>
      </c>
      <c r="C125" s="56"/>
      <c r="D125" s="41">
        <v>7.5999999999999998E-2</v>
      </c>
      <c r="E125" s="8">
        <f>TRUNC(+E122*D125,2)</f>
        <v>1501.3</v>
      </c>
    </row>
    <row r="126" spans="1:5" x14ac:dyDescent="0.25">
      <c r="A126" s="73"/>
      <c r="B126" s="15" t="s">
        <v>127</v>
      </c>
      <c r="C126" s="77"/>
      <c r="D126" s="78"/>
      <c r="E126" s="8"/>
    </row>
    <row r="127" spans="1:5" x14ac:dyDescent="0.25">
      <c r="A127" s="73"/>
      <c r="B127" s="15" t="s">
        <v>128</v>
      </c>
      <c r="C127" s="77"/>
      <c r="D127" s="77"/>
      <c r="E127" s="8"/>
    </row>
    <row r="128" spans="1:5" x14ac:dyDescent="0.25">
      <c r="A128" s="73"/>
      <c r="B128" s="79" t="s">
        <v>129</v>
      </c>
      <c r="C128" s="56"/>
      <c r="D128" s="43">
        <v>0.02</v>
      </c>
      <c r="E128" s="80">
        <f>TRUNC(+E122*D128,2)</f>
        <v>395.07</v>
      </c>
    </row>
    <row r="129" spans="1:5" x14ac:dyDescent="0.25">
      <c r="A129" s="81"/>
      <c r="B129" s="78" t="s">
        <v>130</v>
      </c>
      <c r="C129" s="78"/>
      <c r="D129" s="82">
        <f>SUM(D124:D128)</f>
        <v>0.1125</v>
      </c>
      <c r="E129" s="8">
        <f>SUM(E124:E128)</f>
        <v>2222.31</v>
      </c>
    </row>
    <row r="130" spans="1:5" x14ac:dyDescent="0.25">
      <c r="A130" s="361" t="s">
        <v>131</v>
      </c>
      <c r="B130" s="362"/>
      <c r="C130" s="362"/>
      <c r="D130" s="363"/>
      <c r="E130" s="83">
        <f>E119+E120+E129</f>
        <v>3815.1800000000003</v>
      </c>
    </row>
    <row r="131" spans="1:5" x14ac:dyDescent="0.25">
      <c r="A131" s="298" t="s">
        <v>132</v>
      </c>
      <c r="B131" s="299"/>
      <c r="C131" s="299"/>
      <c r="D131" s="300"/>
      <c r="E131" s="14">
        <f>SUM(E130:E130)</f>
        <v>3815.1800000000003</v>
      </c>
    </row>
    <row r="132" spans="1:5" x14ac:dyDescent="0.25">
      <c r="A132" s="253" t="s">
        <v>133</v>
      </c>
      <c r="B132" s="254"/>
      <c r="C132" s="254"/>
      <c r="D132" s="254"/>
      <c r="E132" s="255"/>
    </row>
    <row r="133" spans="1:5" x14ac:dyDescent="0.25">
      <c r="A133" s="253" t="s">
        <v>134</v>
      </c>
      <c r="B133" s="254"/>
      <c r="C133" s="254"/>
      <c r="D133" s="255"/>
      <c r="E133" s="7" t="s">
        <v>27</v>
      </c>
    </row>
    <row r="134" spans="1:5" x14ac:dyDescent="0.25">
      <c r="A134" s="35" t="s">
        <v>8</v>
      </c>
      <c r="B134" s="296" t="s">
        <v>135</v>
      </c>
      <c r="C134" s="338"/>
      <c r="D134" s="297"/>
      <c r="E134" s="8">
        <f>E31</f>
        <v>8882.5</v>
      </c>
    </row>
    <row r="135" spans="1:5" x14ac:dyDescent="0.25">
      <c r="A135" s="35" t="s">
        <v>11</v>
      </c>
      <c r="B135" s="296" t="s">
        <v>136</v>
      </c>
      <c r="C135" s="338"/>
      <c r="D135" s="297"/>
      <c r="E135" s="8">
        <f>+E70</f>
        <v>6114.5039999999999</v>
      </c>
    </row>
    <row r="136" spans="1:5" x14ac:dyDescent="0.25">
      <c r="A136" s="35" t="s">
        <v>14</v>
      </c>
      <c r="B136" s="296" t="s">
        <v>159</v>
      </c>
      <c r="C136" s="338"/>
      <c r="D136" s="297"/>
      <c r="E136" s="8">
        <f>+E79</f>
        <v>629.76</v>
      </c>
    </row>
    <row r="137" spans="1:5" x14ac:dyDescent="0.25">
      <c r="A137" s="35" t="s">
        <v>17</v>
      </c>
      <c r="B137" s="296" t="s">
        <v>138</v>
      </c>
      <c r="C137" s="338"/>
      <c r="D137" s="297"/>
      <c r="E137" s="8">
        <f>+E103</f>
        <v>305.28000000000003</v>
      </c>
    </row>
    <row r="138" spans="1:5" x14ac:dyDescent="0.25">
      <c r="A138" s="35" t="s">
        <v>56</v>
      </c>
      <c r="B138" s="67" t="s">
        <v>139</v>
      </c>
      <c r="C138" s="84"/>
      <c r="D138" s="85"/>
      <c r="E138" s="8">
        <f>+E110</f>
        <v>6.75</v>
      </c>
    </row>
    <row r="139" spans="1:5" x14ac:dyDescent="0.25">
      <c r="A139" s="354" t="s">
        <v>140</v>
      </c>
      <c r="B139" s="355"/>
      <c r="C139" s="356"/>
      <c r="D139" s="41"/>
      <c r="E139" s="8">
        <f>SUM(E134:E138)</f>
        <v>15938.794000000002</v>
      </c>
    </row>
    <row r="140" spans="1:5" ht="15.75" thickBot="1" x14ac:dyDescent="0.3">
      <c r="A140" s="86" t="s">
        <v>58</v>
      </c>
      <c r="B140" s="290" t="s">
        <v>141</v>
      </c>
      <c r="C140" s="357"/>
      <c r="D140" s="291"/>
      <c r="E140" s="80">
        <f>E131</f>
        <v>3815.1800000000003</v>
      </c>
    </row>
    <row r="141" spans="1:5" ht="15.75" thickBot="1" x14ac:dyDescent="0.3">
      <c r="A141" s="358" t="s">
        <v>142</v>
      </c>
      <c r="B141" s="359"/>
      <c r="C141" s="359"/>
      <c r="D141" s="360"/>
      <c r="E141" s="87">
        <f>TRUNC(E139+E140,2)</f>
        <v>19753.97</v>
      </c>
    </row>
  </sheetData>
  <mergeCells count="114">
    <mergeCell ref="A1:E2"/>
    <mergeCell ref="A3:C3"/>
    <mergeCell ref="A4:C4"/>
    <mergeCell ref="D4:E4"/>
    <mergeCell ref="A5:C5"/>
    <mergeCell ref="D5:E5"/>
    <mergeCell ref="A12:E12"/>
    <mergeCell ref="A13:B13"/>
    <mergeCell ref="D13:E13"/>
    <mergeCell ref="A14:B16"/>
    <mergeCell ref="C14:C16"/>
    <mergeCell ref="D14:E16"/>
    <mergeCell ref="B6:E6"/>
    <mergeCell ref="A7:E7"/>
    <mergeCell ref="C8:E8"/>
    <mergeCell ref="C9:E9"/>
    <mergeCell ref="C10:E10"/>
    <mergeCell ref="C11:E11"/>
    <mergeCell ref="B22:C22"/>
    <mergeCell ref="D22:E22"/>
    <mergeCell ref="B23:C23"/>
    <mergeCell ref="D23:E23"/>
    <mergeCell ref="B24:C24"/>
    <mergeCell ref="D24:E24"/>
    <mergeCell ref="A17:E17"/>
    <mergeCell ref="A18:E18"/>
    <mergeCell ref="A19:D19"/>
    <mergeCell ref="B20:C20"/>
    <mergeCell ref="D20:E20"/>
    <mergeCell ref="B21:C21"/>
    <mergeCell ref="D21:E21"/>
    <mergeCell ref="A30:D30"/>
    <mergeCell ref="A31:D31"/>
    <mergeCell ref="A32:D32"/>
    <mergeCell ref="B33:E33"/>
    <mergeCell ref="B34:C34"/>
    <mergeCell ref="A37:C37"/>
    <mergeCell ref="B25:C25"/>
    <mergeCell ref="B26:C26"/>
    <mergeCell ref="A27:A28"/>
    <mergeCell ref="B27:B28"/>
    <mergeCell ref="E27:E28"/>
    <mergeCell ref="C29:D29"/>
    <mergeCell ref="B46:C46"/>
    <mergeCell ref="B47:C47"/>
    <mergeCell ref="B48:C48"/>
    <mergeCell ref="B49:C49"/>
    <mergeCell ref="B50:C50"/>
    <mergeCell ref="B51:C51"/>
    <mergeCell ref="A38:D38"/>
    <mergeCell ref="A39:C41"/>
    <mergeCell ref="B42:D42"/>
    <mergeCell ref="B43:C43"/>
    <mergeCell ref="B44:C44"/>
    <mergeCell ref="B45:C45"/>
    <mergeCell ref="A58:A59"/>
    <mergeCell ref="B58:C59"/>
    <mergeCell ref="E58:E59"/>
    <mergeCell ref="B60:C60"/>
    <mergeCell ref="B61:C61"/>
    <mergeCell ref="B62:C62"/>
    <mergeCell ref="A52:C52"/>
    <mergeCell ref="B53:E53"/>
    <mergeCell ref="B54:C54"/>
    <mergeCell ref="A55:A57"/>
    <mergeCell ref="B55:B57"/>
    <mergeCell ref="E55:E57"/>
    <mergeCell ref="B73:C73"/>
    <mergeCell ref="B74:C74"/>
    <mergeCell ref="B75:C75"/>
    <mergeCell ref="B76:C76"/>
    <mergeCell ref="B77:C77"/>
    <mergeCell ref="B78:C78"/>
    <mergeCell ref="B63:C63"/>
    <mergeCell ref="A64:D64"/>
    <mergeCell ref="A65:E65"/>
    <mergeCell ref="B66:D66"/>
    <mergeCell ref="A71:E71"/>
    <mergeCell ref="B72:D72"/>
    <mergeCell ref="B96:C96"/>
    <mergeCell ref="A97:C97"/>
    <mergeCell ref="A98:E98"/>
    <mergeCell ref="B99:D99"/>
    <mergeCell ref="A103:D103"/>
    <mergeCell ref="A104:D104"/>
    <mergeCell ref="A79:D79"/>
    <mergeCell ref="A80:C83"/>
    <mergeCell ref="A84:D84"/>
    <mergeCell ref="A85:E85"/>
    <mergeCell ref="A93:C93"/>
    <mergeCell ref="A94:E94"/>
    <mergeCell ref="A111:C116"/>
    <mergeCell ref="A117:D117"/>
    <mergeCell ref="B118:C118"/>
    <mergeCell ref="C119:D119"/>
    <mergeCell ref="C120:D120"/>
    <mergeCell ref="C121:D121"/>
    <mergeCell ref="B105:C105"/>
    <mergeCell ref="C106:D106"/>
    <mergeCell ref="C107:D107"/>
    <mergeCell ref="C108:D108"/>
    <mergeCell ref="C109:D109"/>
    <mergeCell ref="A110:D110"/>
    <mergeCell ref="B136:D136"/>
    <mergeCell ref="B137:D137"/>
    <mergeCell ref="A139:C139"/>
    <mergeCell ref="B140:D140"/>
    <mergeCell ref="A141:D141"/>
    <mergeCell ref="A130:D130"/>
    <mergeCell ref="A131:D131"/>
    <mergeCell ref="A132:E132"/>
    <mergeCell ref="A133:D133"/>
    <mergeCell ref="B134:D134"/>
    <mergeCell ref="B135:D135"/>
  </mergeCells>
  <hyperlinks>
    <hyperlink ref="B49" r:id="rId1" display="08 - Sebrae 0,3% ou 0,6% - IN nº 03, MPS/SRP/2005, Anexo II e III ver código da Tabela" xr:uid="{7F080C26-312B-4469-B367-573306CDBBE3}"/>
  </hyperlinks>
  <pageMargins left="0.51181102362204722" right="0.51181102362204722" top="0.78740157480314965" bottom="0.78740157480314965" header="0.31496062992125984" footer="0.31496062992125984"/>
  <pageSetup paperSize="9" scale="73" orientation="portrait" r:id="rId2"/>
  <rowBreaks count="2" manualBreakCount="2">
    <brk id="64" max="4" man="1"/>
    <brk id="131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A77A-C1AE-413C-B307-B1B392FE3E81}">
  <sheetPr>
    <tabColor rgb="FF00B0F0"/>
  </sheetPr>
  <dimension ref="A1:F141"/>
  <sheetViews>
    <sheetView view="pageBreakPreview" zoomScaleNormal="100" zoomScaleSheetLayoutView="100" workbookViewId="0">
      <selection activeCell="A17" sqref="A17:E18"/>
    </sheetView>
  </sheetViews>
  <sheetFormatPr defaultColWidth="8.85546875" defaultRowHeight="15" x14ac:dyDescent="0.25"/>
  <cols>
    <col min="1" max="1" width="4.7109375" style="1" customWidth="1"/>
    <col min="2" max="2" width="37.5703125" style="1" customWidth="1"/>
    <col min="3" max="4" width="22.85546875" style="1" customWidth="1"/>
    <col min="5" max="5" width="30.28515625" style="1" customWidth="1"/>
    <col min="6" max="16384" width="8.85546875" style="1"/>
  </cols>
  <sheetData>
    <row r="1" spans="1:5" x14ac:dyDescent="0.25">
      <c r="A1" s="196" t="s">
        <v>0</v>
      </c>
      <c r="B1" s="197"/>
      <c r="C1" s="197"/>
      <c r="D1" s="197"/>
      <c r="E1" s="198"/>
    </row>
    <row r="2" spans="1:5" ht="15.75" thickBot="1" x14ac:dyDescent="0.3">
      <c r="A2" s="199"/>
      <c r="B2" s="200"/>
      <c r="C2" s="200"/>
      <c r="D2" s="200"/>
      <c r="E2" s="201"/>
    </row>
    <row r="3" spans="1:5" x14ac:dyDescent="0.25">
      <c r="A3" s="202"/>
      <c r="B3" s="203"/>
      <c r="C3" s="204"/>
      <c r="D3" s="2" t="s">
        <v>1</v>
      </c>
      <c r="E3" s="3" t="s">
        <v>2</v>
      </c>
    </row>
    <row r="4" spans="1:5" x14ac:dyDescent="0.25">
      <c r="A4" s="205" t="s">
        <v>3</v>
      </c>
      <c r="B4" s="206"/>
      <c r="C4" s="207"/>
      <c r="D4" s="208"/>
      <c r="E4" s="209"/>
    </row>
    <row r="5" spans="1:5" x14ac:dyDescent="0.25">
      <c r="A5" s="205" t="s">
        <v>4</v>
      </c>
      <c r="B5" s="206"/>
      <c r="C5" s="207"/>
      <c r="D5" s="210" t="s">
        <v>5</v>
      </c>
      <c r="E5" s="211"/>
    </row>
    <row r="6" spans="1:5" x14ac:dyDescent="0.25">
      <c r="A6" s="174"/>
      <c r="B6" s="234" t="s">
        <v>6</v>
      </c>
      <c r="C6" s="234"/>
      <c r="D6" s="234"/>
      <c r="E6" s="235"/>
    </row>
    <row r="7" spans="1:5" x14ac:dyDescent="0.25">
      <c r="A7" s="212" t="s">
        <v>7</v>
      </c>
      <c r="B7" s="213"/>
      <c r="C7" s="213"/>
      <c r="D7" s="213"/>
      <c r="E7" s="214"/>
    </row>
    <row r="8" spans="1:5" ht="30" x14ac:dyDescent="0.25">
      <c r="A8" s="4" t="s">
        <v>8</v>
      </c>
      <c r="B8" s="5" t="s">
        <v>9</v>
      </c>
      <c r="C8" s="236" t="s">
        <v>10</v>
      </c>
      <c r="D8" s="237"/>
      <c r="E8" s="238"/>
    </row>
    <row r="9" spans="1:5" x14ac:dyDescent="0.25">
      <c r="A9" s="4" t="s">
        <v>11</v>
      </c>
      <c r="B9" s="5" t="s">
        <v>12</v>
      </c>
      <c r="C9" s="239" t="s">
        <v>13</v>
      </c>
      <c r="D9" s="240"/>
      <c r="E9" s="241"/>
    </row>
    <row r="10" spans="1:5" ht="30" x14ac:dyDescent="0.25">
      <c r="A10" s="4" t="s">
        <v>14</v>
      </c>
      <c r="B10" s="5" t="s">
        <v>15</v>
      </c>
      <c r="C10" s="239" t="s">
        <v>188</v>
      </c>
      <c r="D10" s="240"/>
      <c r="E10" s="241"/>
    </row>
    <row r="11" spans="1:5" ht="30" x14ac:dyDescent="0.25">
      <c r="A11" s="4" t="s">
        <v>17</v>
      </c>
      <c r="B11" s="5" t="s">
        <v>18</v>
      </c>
      <c r="C11" s="239" t="s">
        <v>19</v>
      </c>
      <c r="D11" s="240"/>
      <c r="E11" s="241"/>
    </row>
    <row r="12" spans="1:5" x14ac:dyDescent="0.25">
      <c r="A12" s="212" t="s">
        <v>20</v>
      </c>
      <c r="B12" s="213"/>
      <c r="C12" s="213"/>
      <c r="D12" s="213"/>
      <c r="E12" s="214"/>
    </row>
    <row r="13" spans="1:5" x14ac:dyDescent="0.25">
      <c r="A13" s="215" t="s">
        <v>21</v>
      </c>
      <c r="B13" s="216"/>
      <c r="C13" s="6" t="s">
        <v>22</v>
      </c>
      <c r="D13" s="217" t="s">
        <v>23</v>
      </c>
      <c r="E13" s="218"/>
    </row>
    <row r="14" spans="1:5" x14ac:dyDescent="0.25">
      <c r="A14" s="396" t="s">
        <v>180</v>
      </c>
      <c r="B14" s="397"/>
      <c r="C14" s="225" t="s">
        <v>143</v>
      </c>
      <c r="D14" s="390">
        <v>1</v>
      </c>
      <c r="E14" s="391"/>
    </row>
    <row r="15" spans="1:5" x14ac:dyDescent="0.25">
      <c r="A15" s="398"/>
      <c r="B15" s="399"/>
      <c r="C15" s="226"/>
      <c r="D15" s="392"/>
      <c r="E15" s="393"/>
    </row>
    <row r="16" spans="1:5" x14ac:dyDescent="0.25">
      <c r="A16" s="400"/>
      <c r="B16" s="401"/>
      <c r="C16" s="227"/>
      <c r="D16" s="394"/>
      <c r="E16" s="395"/>
    </row>
    <row r="17" spans="1:5" ht="15.75" x14ac:dyDescent="0.25">
      <c r="A17" s="381" t="s">
        <v>206</v>
      </c>
      <c r="B17" s="382"/>
      <c r="C17" s="382"/>
      <c r="D17" s="382"/>
      <c r="E17" s="383"/>
    </row>
    <row r="18" spans="1:5" ht="15.75" x14ac:dyDescent="0.25">
      <c r="A18" s="381" t="s">
        <v>207</v>
      </c>
      <c r="B18" s="382"/>
      <c r="C18" s="382"/>
      <c r="D18" s="382"/>
      <c r="E18" s="383"/>
    </row>
    <row r="19" spans="1:5" x14ac:dyDescent="0.25">
      <c r="A19" s="253" t="s">
        <v>26</v>
      </c>
      <c r="B19" s="254"/>
      <c r="C19" s="254"/>
      <c r="D19" s="255"/>
      <c r="E19" s="7" t="s">
        <v>27</v>
      </c>
    </row>
    <row r="20" spans="1:5" x14ac:dyDescent="0.25">
      <c r="A20" s="4">
        <v>1</v>
      </c>
      <c r="B20" s="242" t="s">
        <v>28</v>
      </c>
      <c r="C20" s="242"/>
      <c r="D20" s="244" t="s">
        <v>186</v>
      </c>
      <c r="E20" s="244"/>
    </row>
    <row r="21" spans="1:5" x14ac:dyDescent="0.25">
      <c r="A21" s="4">
        <v>2</v>
      </c>
      <c r="B21" s="242" t="s">
        <v>29</v>
      </c>
      <c r="C21" s="242"/>
      <c r="D21" s="244" t="s">
        <v>187</v>
      </c>
      <c r="E21" s="244"/>
    </row>
    <row r="22" spans="1:5" x14ac:dyDescent="0.25">
      <c r="A22" s="4">
        <v>3</v>
      </c>
      <c r="B22" s="242" t="s">
        <v>182</v>
      </c>
      <c r="C22" s="242"/>
      <c r="D22" s="243">
        <v>8882.5</v>
      </c>
      <c r="E22" s="243"/>
    </row>
    <row r="23" spans="1:5" x14ac:dyDescent="0.25">
      <c r="A23" s="4">
        <v>4</v>
      </c>
      <c r="B23" s="242" t="s">
        <v>30</v>
      </c>
      <c r="C23" s="242"/>
      <c r="D23" s="244" t="s">
        <v>186</v>
      </c>
      <c r="E23" s="244"/>
    </row>
    <row r="24" spans="1:5" x14ac:dyDescent="0.25">
      <c r="A24" s="4">
        <v>5</v>
      </c>
      <c r="B24" s="245" t="s">
        <v>31</v>
      </c>
      <c r="C24" s="245"/>
      <c r="D24" s="246"/>
      <c r="E24" s="246"/>
    </row>
    <row r="25" spans="1:5" x14ac:dyDescent="0.25">
      <c r="A25" s="4"/>
      <c r="B25" s="404"/>
      <c r="C25" s="405"/>
      <c r="D25" s="187"/>
      <c r="E25" s="13"/>
    </row>
    <row r="26" spans="1:5" x14ac:dyDescent="0.25">
      <c r="A26" s="9">
        <v>1</v>
      </c>
      <c r="B26" s="267" t="s">
        <v>33</v>
      </c>
      <c r="C26" s="268"/>
      <c r="D26" s="10" t="s">
        <v>149</v>
      </c>
      <c r="E26" s="7" t="s">
        <v>27</v>
      </c>
    </row>
    <row r="27" spans="1:5" x14ac:dyDescent="0.25">
      <c r="A27" s="406" t="s">
        <v>8</v>
      </c>
      <c r="B27" s="274" t="s">
        <v>35</v>
      </c>
      <c r="C27" s="91" t="s">
        <v>146</v>
      </c>
      <c r="D27" s="92">
        <v>40</v>
      </c>
      <c r="E27" s="276">
        <f>TRUNC(D22*D27/D28,2)</f>
        <v>8882.5</v>
      </c>
    </row>
    <row r="28" spans="1:5" hidden="1" x14ac:dyDescent="0.25">
      <c r="A28" s="407"/>
      <c r="B28" s="275"/>
      <c r="C28" s="91"/>
      <c r="D28" s="93">
        <v>40</v>
      </c>
      <c r="E28" s="277"/>
    </row>
    <row r="29" spans="1:5" x14ac:dyDescent="0.25">
      <c r="A29" s="120"/>
      <c r="B29" s="121"/>
      <c r="C29" s="402"/>
      <c r="D29" s="403"/>
      <c r="E29" s="137"/>
    </row>
    <row r="30" spans="1:5" x14ac:dyDescent="0.25">
      <c r="A30" s="256" t="s">
        <v>36</v>
      </c>
      <c r="B30" s="257"/>
      <c r="C30" s="257"/>
      <c r="D30" s="258"/>
      <c r="E30" s="8">
        <f>SUM(E27:E29)</f>
        <v>8882.5</v>
      </c>
    </row>
    <row r="31" spans="1:5" x14ac:dyDescent="0.25">
      <c r="A31" s="259" t="s">
        <v>37</v>
      </c>
      <c r="B31" s="260"/>
      <c r="C31" s="260"/>
      <c r="D31" s="261"/>
      <c r="E31" s="14">
        <f>SUM(E30:E30)</f>
        <v>8882.5</v>
      </c>
    </row>
    <row r="32" spans="1:5" x14ac:dyDescent="0.25">
      <c r="A32" s="262" t="s">
        <v>38</v>
      </c>
      <c r="B32" s="263"/>
      <c r="C32" s="263"/>
      <c r="D32" s="264"/>
      <c r="E32" s="8"/>
    </row>
    <row r="33" spans="1:5" x14ac:dyDescent="0.25">
      <c r="A33" s="15"/>
      <c r="B33" s="265" t="s">
        <v>39</v>
      </c>
      <c r="C33" s="265"/>
      <c r="D33" s="265"/>
      <c r="E33" s="266"/>
    </row>
    <row r="34" spans="1:5" x14ac:dyDescent="0.25">
      <c r="A34" s="16" t="s">
        <v>40</v>
      </c>
      <c r="B34" s="296" t="s">
        <v>41</v>
      </c>
      <c r="C34" s="297"/>
      <c r="D34" s="17" t="s">
        <v>34</v>
      </c>
      <c r="E34" s="7" t="s">
        <v>27</v>
      </c>
    </row>
    <row r="35" spans="1:5" x14ac:dyDescent="0.25">
      <c r="A35" s="17" t="s">
        <v>8</v>
      </c>
      <c r="B35" s="176" t="s">
        <v>42</v>
      </c>
      <c r="C35" s="175"/>
      <c r="D35" s="18">
        <f>1/12</f>
        <v>8.3333333333333329E-2</v>
      </c>
      <c r="E35" s="8">
        <f>TRUNC($E$31*D35,2)</f>
        <v>740.2</v>
      </c>
    </row>
    <row r="36" spans="1:5" x14ac:dyDescent="0.25">
      <c r="A36" s="17" t="s">
        <v>11</v>
      </c>
      <c r="B36" s="176" t="s">
        <v>43</v>
      </c>
      <c r="C36" s="175"/>
      <c r="D36" s="18">
        <f>(((1+1/3)/12))</f>
        <v>0.1111111111111111</v>
      </c>
      <c r="E36" s="8">
        <f>TRUNC($E$31*D36,2)</f>
        <v>986.94</v>
      </c>
    </row>
    <row r="37" spans="1:5" x14ac:dyDescent="0.25">
      <c r="A37" s="269" t="s">
        <v>36</v>
      </c>
      <c r="B37" s="270"/>
      <c r="C37" s="271"/>
      <c r="D37" s="19">
        <f>SUM(D35:D36)</f>
        <v>0.19444444444444442</v>
      </c>
      <c r="E37" s="8">
        <f>SUM(E35:E36)</f>
        <v>1727.14</v>
      </c>
    </row>
    <row r="38" spans="1:5" x14ac:dyDescent="0.25">
      <c r="A38" s="284" t="s">
        <v>44</v>
      </c>
      <c r="B38" s="284"/>
      <c r="C38" s="284"/>
      <c r="D38" s="284"/>
      <c r="E38" s="8">
        <f>SUM(E37:E37)</f>
        <v>1727.14</v>
      </c>
    </row>
    <row r="39" spans="1:5" x14ac:dyDescent="0.25">
      <c r="A39" s="285" t="s">
        <v>45</v>
      </c>
      <c r="B39" s="285"/>
      <c r="C39" s="285"/>
      <c r="D39" s="20" t="s">
        <v>46</v>
      </c>
      <c r="E39" s="21">
        <f>E31</f>
        <v>8882.5</v>
      </c>
    </row>
    <row r="40" spans="1:5" x14ac:dyDescent="0.25">
      <c r="A40" s="285"/>
      <c r="B40" s="285"/>
      <c r="C40" s="285"/>
      <c r="D40" s="20" t="s">
        <v>47</v>
      </c>
      <c r="E40" s="22">
        <f>E38</f>
        <v>1727.14</v>
      </c>
    </row>
    <row r="41" spans="1:5" x14ac:dyDescent="0.25">
      <c r="A41" s="285"/>
      <c r="B41" s="285"/>
      <c r="C41" s="285"/>
      <c r="D41" s="23" t="s">
        <v>36</v>
      </c>
      <c r="E41" s="22">
        <f>SUM(E39:E40)</f>
        <v>10609.64</v>
      </c>
    </row>
    <row r="42" spans="1:5" x14ac:dyDescent="0.25">
      <c r="A42" s="24"/>
      <c r="B42" s="286" t="s">
        <v>48</v>
      </c>
      <c r="C42" s="286"/>
      <c r="D42" s="287"/>
      <c r="E42" s="25"/>
    </row>
    <row r="43" spans="1:5" x14ac:dyDescent="0.25">
      <c r="A43" s="9" t="s">
        <v>49</v>
      </c>
      <c r="B43" s="267" t="s">
        <v>50</v>
      </c>
      <c r="C43" s="268"/>
      <c r="D43" s="17" t="s">
        <v>51</v>
      </c>
      <c r="E43" s="7" t="s">
        <v>27</v>
      </c>
    </row>
    <row r="44" spans="1:5" x14ac:dyDescent="0.25">
      <c r="A44" s="26" t="s">
        <v>8</v>
      </c>
      <c r="B44" s="282" t="s">
        <v>52</v>
      </c>
      <c r="C44" s="283"/>
      <c r="D44" s="27">
        <v>0.2</v>
      </c>
      <c r="E44" s="8">
        <f>TRUNC($E$41*D44,2)</f>
        <v>2121.92</v>
      </c>
    </row>
    <row r="45" spans="1:5" x14ac:dyDescent="0.25">
      <c r="A45" s="26" t="s">
        <v>11</v>
      </c>
      <c r="B45" s="282" t="s">
        <v>53</v>
      </c>
      <c r="C45" s="283"/>
      <c r="D45" s="27">
        <v>2.5000000000000001E-2</v>
      </c>
      <c r="E45" s="8">
        <f>TRUNC($E$41*D45,2)</f>
        <v>265.24</v>
      </c>
    </row>
    <row r="46" spans="1:5" x14ac:dyDescent="0.25">
      <c r="A46" s="141" t="s">
        <v>14</v>
      </c>
      <c r="B46" s="379" t="s">
        <v>54</v>
      </c>
      <c r="C46" s="380"/>
      <c r="D46" s="155">
        <v>0.03</v>
      </c>
      <c r="E46" s="140">
        <f t="shared" ref="E46:E51" si="0">TRUNC($E$41*D46,2)</f>
        <v>318.27999999999997</v>
      </c>
    </row>
    <row r="47" spans="1:5" x14ac:dyDescent="0.25">
      <c r="A47" s="26" t="s">
        <v>17</v>
      </c>
      <c r="B47" s="282" t="s">
        <v>55</v>
      </c>
      <c r="C47" s="283"/>
      <c r="D47" s="27">
        <v>1.4999999999999999E-2</v>
      </c>
      <c r="E47" s="8">
        <f t="shared" si="0"/>
        <v>159.13999999999999</v>
      </c>
    </row>
    <row r="48" spans="1:5" x14ac:dyDescent="0.25">
      <c r="A48" s="26" t="s">
        <v>56</v>
      </c>
      <c r="B48" s="282" t="s">
        <v>57</v>
      </c>
      <c r="C48" s="283"/>
      <c r="D48" s="27">
        <v>0.01</v>
      </c>
      <c r="E48" s="8">
        <f t="shared" si="0"/>
        <v>106.09</v>
      </c>
    </row>
    <row r="49" spans="1:6" x14ac:dyDescent="0.25">
      <c r="A49" s="26" t="s">
        <v>58</v>
      </c>
      <c r="B49" s="282" t="s">
        <v>59</v>
      </c>
      <c r="C49" s="283"/>
      <c r="D49" s="27">
        <v>6.0000000000000001E-3</v>
      </c>
      <c r="E49" s="8">
        <f>TRUNC($E$41*D49,2)</f>
        <v>63.65</v>
      </c>
    </row>
    <row r="50" spans="1:6" x14ac:dyDescent="0.25">
      <c r="A50" s="26" t="s">
        <v>60</v>
      </c>
      <c r="B50" s="282" t="s">
        <v>61</v>
      </c>
      <c r="C50" s="283"/>
      <c r="D50" s="27">
        <v>2E-3</v>
      </c>
      <c r="E50" s="8">
        <f t="shared" si="0"/>
        <v>21.21</v>
      </c>
    </row>
    <row r="51" spans="1:6" x14ac:dyDescent="0.25">
      <c r="A51" s="26" t="s">
        <v>62</v>
      </c>
      <c r="B51" s="282" t="s">
        <v>63</v>
      </c>
      <c r="C51" s="283"/>
      <c r="D51" s="27">
        <v>0.08</v>
      </c>
      <c r="E51" s="8">
        <f t="shared" si="0"/>
        <v>848.77</v>
      </c>
    </row>
    <row r="52" spans="1:6" x14ac:dyDescent="0.25">
      <c r="A52" s="298" t="s">
        <v>36</v>
      </c>
      <c r="B52" s="299"/>
      <c r="C52" s="300"/>
      <c r="D52" s="31">
        <f>SUM(D44:D51)</f>
        <v>0.36800000000000005</v>
      </c>
      <c r="E52" s="14">
        <f>SUM(E44:E51)</f>
        <v>3904.2999999999997</v>
      </c>
    </row>
    <row r="53" spans="1:6" x14ac:dyDescent="0.25">
      <c r="A53" s="15"/>
      <c r="B53" s="265" t="s">
        <v>64</v>
      </c>
      <c r="C53" s="265"/>
      <c r="D53" s="265"/>
      <c r="E53" s="266"/>
    </row>
    <row r="54" spans="1:6" x14ac:dyDescent="0.25">
      <c r="A54" s="9" t="s">
        <v>65</v>
      </c>
      <c r="B54" s="267" t="s">
        <v>66</v>
      </c>
      <c r="C54" s="268"/>
      <c r="D54" s="17" t="s">
        <v>34</v>
      </c>
      <c r="E54" s="7" t="s">
        <v>27</v>
      </c>
    </row>
    <row r="55" spans="1:6" x14ac:dyDescent="0.25">
      <c r="A55" s="373" t="s">
        <v>8</v>
      </c>
      <c r="B55" s="414" t="s">
        <v>67</v>
      </c>
      <c r="C55" s="145" t="s">
        <v>156</v>
      </c>
      <c r="D55" s="147">
        <v>21.08</v>
      </c>
      <c r="E55" s="417">
        <v>0</v>
      </c>
    </row>
    <row r="56" spans="1:6" x14ac:dyDescent="0.25">
      <c r="A56" s="374"/>
      <c r="B56" s="415"/>
      <c r="C56" s="145" t="s">
        <v>157</v>
      </c>
      <c r="D56" s="147">
        <v>0</v>
      </c>
      <c r="E56" s="418"/>
      <c r="F56" s="1" t="s">
        <v>176</v>
      </c>
    </row>
    <row r="57" spans="1:6" ht="16.5" customHeight="1" x14ac:dyDescent="0.25">
      <c r="A57" s="375"/>
      <c r="B57" s="416"/>
      <c r="C57" s="146" t="s">
        <v>158</v>
      </c>
      <c r="D57" s="147">
        <v>0</v>
      </c>
      <c r="E57" s="419"/>
    </row>
    <row r="58" spans="1:6" x14ac:dyDescent="0.25">
      <c r="A58" s="373" t="s">
        <v>11</v>
      </c>
      <c r="B58" s="408" t="s">
        <v>68</v>
      </c>
      <c r="C58" s="409"/>
      <c r="D58" s="147">
        <v>28.5</v>
      </c>
      <c r="E58" s="412">
        <f>(D55*D58*D59)</f>
        <v>480.62400000000002</v>
      </c>
    </row>
    <row r="59" spans="1:6" x14ac:dyDescent="0.25">
      <c r="A59" s="375"/>
      <c r="B59" s="410"/>
      <c r="C59" s="411"/>
      <c r="D59" s="148">
        <v>0.8</v>
      </c>
      <c r="E59" s="413"/>
    </row>
    <row r="60" spans="1:6" x14ac:dyDescent="0.25">
      <c r="A60" s="26" t="s">
        <v>14</v>
      </c>
      <c r="B60" s="296" t="s">
        <v>69</v>
      </c>
      <c r="C60" s="297"/>
      <c r="D60" s="32"/>
      <c r="E60" s="8">
        <v>0</v>
      </c>
    </row>
    <row r="61" spans="1:6" x14ac:dyDescent="0.25">
      <c r="A61" s="26" t="s">
        <v>17</v>
      </c>
      <c r="B61" s="296" t="s">
        <v>70</v>
      </c>
      <c r="C61" s="297"/>
      <c r="D61" s="33"/>
      <c r="E61" s="8">
        <v>2.44</v>
      </c>
    </row>
    <row r="62" spans="1:6" x14ac:dyDescent="0.25">
      <c r="A62" s="26" t="s">
        <v>56</v>
      </c>
      <c r="B62" s="296" t="s">
        <v>71</v>
      </c>
      <c r="C62" s="297"/>
      <c r="D62" s="32"/>
      <c r="E62" s="8">
        <v>0</v>
      </c>
    </row>
    <row r="63" spans="1:6" x14ac:dyDescent="0.25">
      <c r="A63" s="26" t="s">
        <v>58</v>
      </c>
      <c r="B63" s="296" t="s">
        <v>71</v>
      </c>
      <c r="C63" s="297"/>
      <c r="D63" s="34"/>
      <c r="E63" s="8">
        <v>0</v>
      </c>
    </row>
    <row r="64" spans="1:6" x14ac:dyDescent="0.25">
      <c r="A64" s="320" t="s">
        <v>72</v>
      </c>
      <c r="B64" s="321"/>
      <c r="C64" s="321"/>
      <c r="D64" s="322"/>
      <c r="E64" s="14">
        <f>SUM(E55:E63)</f>
        <v>483.06400000000002</v>
      </c>
    </row>
    <row r="65" spans="1:5" x14ac:dyDescent="0.25">
      <c r="A65" s="323" t="s">
        <v>73</v>
      </c>
      <c r="B65" s="323"/>
      <c r="C65" s="323"/>
      <c r="D65" s="323"/>
      <c r="E65" s="323"/>
    </row>
    <row r="66" spans="1:5" x14ac:dyDescent="0.25">
      <c r="A66" s="35">
        <v>2</v>
      </c>
      <c r="B66" s="267" t="s">
        <v>74</v>
      </c>
      <c r="C66" s="324"/>
      <c r="D66" s="268"/>
      <c r="E66" s="36" t="s">
        <v>27</v>
      </c>
    </row>
    <row r="67" spans="1:5" x14ac:dyDescent="0.25">
      <c r="A67" s="35" t="s">
        <v>40</v>
      </c>
      <c r="B67" s="183" t="s">
        <v>41</v>
      </c>
      <c r="C67" s="184"/>
      <c r="D67" s="37"/>
      <c r="E67" s="8">
        <f>E38</f>
        <v>1727.14</v>
      </c>
    </row>
    <row r="68" spans="1:5" x14ac:dyDescent="0.25">
      <c r="A68" s="35" t="s">
        <v>49</v>
      </c>
      <c r="B68" s="183" t="s">
        <v>50</v>
      </c>
      <c r="C68" s="184"/>
      <c r="D68" s="37"/>
      <c r="E68" s="8">
        <f>E52</f>
        <v>3904.2999999999997</v>
      </c>
    </row>
    <row r="69" spans="1:5" x14ac:dyDescent="0.25">
      <c r="A69" s="35" t="s">
        <v>65</v>
      </c>
      <c r="B69" s="183" t="s">
        <v>66</v>
      </c>
      <c r="C69" s="184"/>
      <c r="D69" s="37"/>
      <c r="E69" s="8">
        <f>E64</f>
        <v>483.06400000000002</v>
      </c>
    </row>
    <row r="70" spans="1:5" x14ac:dyDescent="0.25">
      <c r="A70" s="38"/>
      <c r="B70" s="179"/>
      <c r="C70" s="179"/>
      <c r="D70" s="180" t="s">
        <v>36</v>
      </c>
      <c r="E70" s="14">
        <f>SUM(E67:E69)</f>
        <v>6114.5039999999999</v>
      </c>
    </row>
    <row r="71" spans="1:5" x14ac:dyDescent="0.25">
      <c r="A71" s="325" t="s">
        <v>75</v>
      </c>
      <c r="B71" s="325"/>
      <c r="C71" s="325"/>
      <c r="D71" s="325"/>
      <c r="E71" s="325"/>
    </row>
    <row r="72" spans="1:5" x14ac:dyDescent="0.25">
      <c r="A72" s="9">
        <v>3</v>
      </c>
      <c r="B72" s="253" t="s">
        <v>76</v>
      </c>
      <c r="C72" s="326"/>
      <c r="D72" s="327"/>
      <c r="E72" s="39" t="s">
        <v>27</v>
      </c>
    </row>
    <row r="73" spans="1:5" x14ac:dyDescent="0.25">
      <c r="A73" s="40" t="s">
        <v>8</v>
      </c>
      <c r="B73" s="313" t="s">
        <v>77</v>
      </c>
      <c r="C73" s="314"/>
      <c r="D73" s="41">
        <f>((1/12)*0.05)</f>
        <v>4.1666666666666666E-3</v>
      </c>
      <c r="E73" s="8">
        <f>TRUNC(+$E$31*D73,2)</f>
        <v>37.01</v>
      </c>
    </row>
    <row r="74" spans="1:5" x14ac:dyDescent="0.25">
      <c r="A74" s="40" t="s">
        <v>11</v>
      </c>
      <c r="B74" s="313" t="s">
        <v>78</v>
      </c>
      <c r="C74" s="314"/>
      <c r="D74" s="41">
        <f>D51*D73</f>
        <v>3.3333333333333332E-4</v>
      </c>
      <c r="E74" s="8">
        <f>TRUNC(+E73*D74,2)</f>
        <v>0.01</v>
      </c>
    </row>
    <row r="75" spans="1:5" x14ac:dyDescent="0.25">
      <c r="A75" s="40" t="s">
        <v>14</v>
      </c>
      <c r="B75" s="313" t="s">
        <v>79</v>
      </c>
      <c r="C75" s="314"/>
      <c r="D75" s="41">
        <f>(D73*D51*50%)</f>
        <v>1.6666666666666666E-4</v>
      </c>
      <c r="E75" s="8">
        <f>ROUND(+$E$31*D75,2)</f>
        <v>1.48</v>
      </c>
    </row>
    <row r="76" spans="1:5" x14ac:dyDescent="0.25">
      <c r="A76" s="42" t="s">
        <v>17</v>
      </c>
      <c r="B76" s="372" t="s">
        <v>80</v>
      </c>
      <c r="C76" s="372"/>
      <c r="D76" s="43">
        <f>((7/30)/12)*1</f>
        <v>1.9444444444444445E-2</v>
      </c>
      <c r="E76" s="8">
        <f>TRUNC(+D76*$E$31,2)</f>
        <v>172.71</v>
      </c>
    </row>
    <row r="77" spans="1:5" x14ac:dyDescent="0.25">
      <c r="A77" s="40" t="s">
        <v>56</v>
      </c>
      <c r="B77" s="317" t="s">
        <v>81</v>
      </c>
      <c r="C77" s="317"/>
      <c r="D77" s="41">
        <f>+D52</f>
        <v>0.36800000000000005</v>
      </c>
      <c r="E77" s="8">
        <f>TRUNC(+E76*D77,2)</f>
        <v>63.55</v>
      </c>
    </row>
    <row r="78" spans="1:5" x14ac:dyDescent="0.25">
      <c r="A78" s="44" t="s">
        <v>58</v>
      </c>
      <c r="B78" s="318" t="s">
        <v>82</v>
      </c>
      <c r="C78" s="319"/>
      <c r="D78" s="45">
        <f>(0.08*0.5)*1</f>
        <v>0.04</v>
      </c>
      <c r="E78" s="8">
        <f>TRUNC(+E31*D78,E350)</f>
        <v>355</v>
      </c>
    </row>
    <row r="79" spans="1:5" x14ac:dyDescent="0.25">
      <c r="A79" s="330" t="s">
        <v>36</v>
      </c>
      <c r="B79" s="331"/>
      <c r="C79" s="331"/>
      <c r="D79" s="332"/>
      <c r="E79" s="46">
        <f>SUM(E73:E78)</f>
        <v>629.76</v>
      </c>
    </row>
    <row r="80" spans="1:5" x14ac:dyDescent="0.25">
      <c r="A80" s="333" t="s">
        <v>83</v>
      </c>
      <c r="B80" s="333"/>
      <c r="C80" s="333"/>
      <c r="D80" s="182" t="s">
        <v>154</v>
      </c>
      <c r="E80" s="47">
        <f>E31</f>
        <v>8882.5</v>
      </c>
    </row>
    <row r="81" spans="1:5" x14ac:dyDescent="0.25">
      <c r="A81" s="333"/>
      <c r="B81" s="333"/>
      <c r="C81" s="333"/>
      <c r="D81" s="182" t="s">
        <v>84</v>
      </c>
      <c r="E81" s="47">
        <f>E70</f>
        <v>6114.5039999999999</v>
      </c>
    </row>
    <row r="82" spans="1:5" x14ac:dyDescent="0.25">
      <c r="A82" s="333"/>
      <c r="B82" s="333"/>
      <c r="C82" s="333"/>
      <c r="D82" s="182" t="s">
        <v>155</v>
      </c>
      <c r="E82" s="47">
        <f>E79</f>
        <v>629.76</v>
      </c>
    </row>
    <row r="83" spans="1:5" x14ac:dyDescent="0.25">
      <c r="A83" s="333"/>
      <c r="B83" s="333"/>
      <c r="C83" s="333"/>
      <c r="D83" s="48" t="s">
        <v>72</v>
      </c>
      <c r="E83" s="22">
        <f>SUM(E80:E82)</f>
        <v>15626.764000000001</v>
      </c>
    </row>
    <row r="84" spans="1:5" x14ac:dyDescent="0.25">
      <c r="A84" s="334" t="s">
        <v>86</v>
      </c>
      <c r="B84" s="335"/>
      <c r="C84" s="335"/>
      <c r="D84" s="336"/>
      <c r="E84" s="49" t="s">
        <v>34</v>
      </c>
    </row>
    <row r="85" spans="1:5" x14ac:dyDescent="0.25">
      <c r="A85" s="337" t="s">
        <v>87</v>
      </c>
      <c r="B85" s="265"/>
      <c r="C85" s="265"/>
      <c r="D85" s="265"/>
      <c r="E85" s="266"/>
    </row>
    <row r="86" spans="1:5" x14ac:dyDescent="0.25">
      <c r="A86" s="50" t="s">
        <v>88</v>
      </c>
      <c r="B86" s="15" t="s">
        <v>89</v>
      </c>
      <c r="C86" s="51"/>
      <c r="D86" s="17" t="s">
        <v>90</v>
      </c>
      <c r="E86" s="7" t="s">
        <v>27</v>
      </c>
    </row>
    <row r="87" spans="1:5" ht="16.5" x14ac:dyDescent="0.25">
      <c r="A87" s="26" t="s">
        <v>8</v>
      </c>
      <c r="B87" s="52" t="s">
        <v>91</v>
      </c>
      <c r="C87" s="53"/>
      <c r="D87" s="41">
        <f>(( 1+1/3)/12)/12</f>
        <v>9.2592592592592587E-3</v>
      </c>
      <c r="E87" s="8">
        <f>TRUNC(+D87*$E$83,2)</f>
        <v>144.69</v>
      </c>
    </row>
    <row r="88" spans="1:5" ht="16.5" x14ac:dyDescent="0.25">
      <c r="A88" s="26" t="s">
        <v>11</v>
      </c>
      <c r="B88" s="181" t="s">
        <v>92</v>
      </c>
      <c r="C88" s="53"/>
      <c r="D88" s="41">
        <f>((2/30)/12)</f>
        <v>5.5555555555555558E-3</v>
      </c>
      <c r="E88" s="8">
        <f>TRUNC(+D88*$E$83,2)</f>
        <v>86.81</v>
      </c>
    </row>
    <row r="89" spans="1:5" ht="16.5" x14ac:dyDescent="0.25">
      <c r="A89" s="26" t="s">
        <v>14</v>
      </c>
      <c r="B89" s="52" t="s">
        <v>93</v>
      </c>
      <c r="C89" s="53"/>
      <c r="D89" s="41">
        <f>((5/30)/12)*0.02</f>
        <v>2.7777777777777778E-4</v>
      </c>
      <c r="E89" s="8">
        <f t="shared" ref="E89:E92" si="1">TRUNC(+D89*$E$83,2)</f>
        <v>4.34</v>
      </c>
    </row>
    <row r="90" spans="1:5" ht="16.5" x14ac:dyDescent="0.25">
      <c r="A90" s="26" t="s">
        <v>17</v>
      </c>
      <c r="B90" s="52" t="s">
        <v>94</v>
      </c>
      <c r="C90" s="53"/>
      <c r="D90" s="41">
        <f>((15/30)/12)*0.08</f>
        <v>3.3333333333333331E-3</v>
      </c>
      <c r="E90" s="8">
        <f>TRUNC(+D90*$E$83,2)</f>
        <v>52.08</v>
      </c>
    </row>
    <row r="91" spans="1:5" ht="16.5" x14ac:dyDescent="0.25">
      <c r="A91" s="26" t="s">
        <v>56</v>
      </c>
      <c r="B91" s="52" t="s">
        <v>95</v>
      </c>
      <c r="C91" s="53"/>
      <c r="D91" s="54">
        <f>((1+1/3)/12)*0.03*((4/12))</f>
        <v>1.1111111111111109E-3</v>
      </c>
      <c r="E91" s="8">
        <f t="shared" si="1"/>
        <v>17.36</v>
      </c>
    </row>
    <row r="92" spans="1:5" x14ac:dyDescent="0.25">
      <c r="A92" s="26" t="s">
        <v>58</v>
      </c>
      <c r="B92" s="55" t="s">
        <v>96</v>
      </c>
      <c r="C92" s="56"/>
      <c r="D92" s="27">
        <v>0</v>
      </c>
      <c r="E92" s="8">
        <f t="shared" si="1"/>
        <v>0</v>
      </c>
    </row>
    <row r="93" spans="1:5" x14ac:dyDescent="0.25">
      <c r="A93" s="298" t="s">
        <v>36</v>
      </c>
      <c r="B93" s="299"/>
      <c r="C93" s="300"/>
      <c r="D93" s="57"/>
      <c r="E93" s="14">
        <f>SUM(E87:E92)</f>
        <v>305.28000000000003</v>
      </c>
    </row>
    <row r="94" spans="1:5" x14ac:dyDescent="0.25">
      <c r="A94" s="296" t="s">
        <v>97</v>
      </c>
      <c r="B94" s="338"/>
      <c r="C94" s="338"/>
      <c r="D94" s="338"/>
      <c r="E94" s="297"/>
    </row>
    <row r="95" spans="1:5" x14ac:dyDescent="0.25">
      <c r="A95" s="177" t="s">
        <v>98</v>
      </c>
      <c r="B95" s="15" t="s">
        <v>99</v>
      </c>
      <c r="C95" s="51"/>
      <c r="D95" s="17" t="s">
        <v>90</v>
      </c>
      <c r="E95" s="7" t="s">
        <v>27</v>
      </c>
    </row>
    <row r="96" spans="1:5" x14ac:dyDescent="0.25">
      <c r="A96" s="26" t="s">
        <v>8</v>
      </c>
      <c r="B96" s="328" t="s">
        <v>174</v>
      </c>
      <c r="C96" s="329"/>
      <c r="D96" s="27"/>
      <c r="E96" s="58">
        <v>0</v>
      </c>
    </row>
    <row r="97" spans="1:5" x14ac:dyDescent="0.25">
      <c r="A97" s="298" t="s">
        <v>36</v>
      </c>
      <c r="B97" s="299"/>
      <c r="C97" s="300"/>
      <c r="D97" s="57"/>
      <c r="E97" s="14">
        <f>SUM(E96)</f>
        <v>0</v>
      </c>
    </row>
    <row r="98" spans="1:5" x14ac:dyDescent="0.25">
      <c r="A98" s="323" t="s">
        <v>101</v>
      </c>
      <c r="B98" s="323"/>
      <c r="C98" s="323"/>
      <c r="D98" s="323"/>
      <c r="E98" s="323"/>
    </row>
    <row r="99" spans="1:5" x14ac:dyDescent="0.25">
      <c r="A99" s="35">
        <v>4</v>
      </c>
      <c r="B99" s="267" t="s">
        <v>102</v>
      </c>
      <c r="C99" s="324"/>
      <c r="D99" s="268"/>
      <c r="E99" s="36" t="s">
        <v>27</v>
      </c>
    </row>
    <row r="100" spans="1:5" x14ac:dyDescent="0.25">
      <c r="A100" s="35" t="s">
        <v>88</v>
      </c>
      <c r="B100" s="183" t="s">
        <v>89</v>
      </c>
      <c r="C100" s="184"/>
      <c r="D100" s="37"/>
      <c r="E100" s="8">
        <f>+E93</f>
        <v>305.28000000000003</v>
      </c>
    </row>
    <row r="101" spans="1:5" x14ac:dyDescent="0.25">
      <c r="A101" s="35" t="s">
        <v>98</v>
      </c>
      <c r="B101" s="183" t="s">
        <v>99</v>
      </c>
      <c r="C101" s="184"/>
      <c r="D101" s="37"/>
      <c r="E101" s="8">
        <f>+E97</f>
        <v>0</v>
      </c>
    </row>
    <row r="102" spans="1:5" x14ac:dyDescent="0.25">
      <c r="A102" s="59"/>
      <c r="B102" s="184"/>
      <c r="C102" s="184"/>
      <c r="D102" s="185" t="s">
        <v>36</v>
      </c>
      <c r="E102" s="8">
        <f>SUM(E100:E101)</f>
        <v>305.28000000000003</v>
      </c>
    </row>
    <row r="103" spans="1:5" x14ac:dyDescent="0.25">
      <c r="A103" s="259" t="s">
        <v>103</v>
      </c>
      <c r="B103" s="260"/>
      <c r="C103" s="260"/>
      <c r="D103" s="261"/>
      <c r="E103" s="14">
        <f>SUM(E102:E102)</f>
        <v>305.28000000000003</v>
      </c>
    </row>
    <row r="104" spans="1:5" x14ac:dyDescent="0.25">
      <c r="A104" s="262" t="s">
        <v>104</v>
      </c>
      <c r="B104" s="263"/>
      <c r="C104" s="263"/>
      <c r="D104" s="264"/>
      <c r="E104" s="8"/>
    </row>
    <row r="105" spans="1:5" x14ac:dyDescent="0.25">
      <c r="A105" s="50">
        <v>5</v>
      </c>
      <c r="B105" s="267" t="s">
        <v>105</v>
      </c>
      <c r="C105" s="268"/>
      <c r="D105" s="17" t="s">
        <v>90</v>
      </c>
      <c r="E105" s="7" t="s">
        <v>27</v>
      </c>
    </row>
    <row r="106" spans="1:5" x14ac:dyDescent="0.25">
      <c r="A106" s="141" t="s">
        <v>8</v>
      </c>
      <c r="B106" s="139" t="s">
        <v>106</v>
      </c>
      <c r="C106" s="368"/>
      <c r="D106" s="369"/>
      <c r="E106" s="140">
        <v>0</v>
      </c>
    </row>
    <row r="107" spans="1:5" x14ac:dyDescent="0.25">
      <c r="A107" s="141" t="s">
        <v>11</v>
      </c>
      <c r="B107" s="142" t="s">
        <v>107</v>
      </c>
      <c r="C107" s="370"/>
      <c r="D107" s="371"/>
      <c r="E107" s="137">
        <v>0</v>
      </c>
    </row>
    <row r="108" spans="1:5" x14ac:dyDescent="0.25">
      <c r="A108" s="141" t="s">
        <v>14</v>
      </c>
      <c r="B108" s="143" t="s">
        <v>109</v>
      </c>
      <c r="C108" s="368"/>
      <c r="D108" s="369"/>
      <c r="E108" s="137">
        <f>'EPIs e Uniformes'!C6</f>
        <v>6.75</v>
      </c>
    </row>
    <row r="109" spans="1:5" x14ac:dyDescent="0.25">
      <c r="A109" s="26" t="s">
        <v>17</v>
      </c>
      <c r="B109" s="52" t="s">
        <v>71</v>
      </c>
      <c r="C109" s="349"/>
      <c r="D109" s="350"/>
      <c r="E109" s="8">
        <v>0</v>
      </c>
    </row>
    <row r="110" spans="1:5" x14ac:dyDescent="0.25">
      <c r="A110" s="351" t="s">
        <v>111</v>
      </c>
      <c r="B110" s="352"/>
      <c r="C110" s="352"/>
      <c r="D110" s="353"/>
      <c r="E110" s="46">
        <f>SUM(E106:E109)</f>
        <v>6.75</v>
      </c>
    </row>
    <row r="111" spans="1:5" x14ac:dyDescent="0.25">
      <c r="A111" s="333" t="s">
        <v>112</v>
      </c>
      <c r="B111" s="333"/>
      <c r="C111" s="333"/>
      <c r="D111" s="182" t="s">
        <v>46</v>
      </c>
      <c r="E111" s="47">
        <f>E31</f>
        <v>8882.5</v>
      </c>
    </row>
    <row r="112" spans="1:5" x14ac:dyDescent="0.25">
      <c r="A112" s="333"/>
      <c r="B112" s="333"/>
      <c r="C112" s="333"/>
      <c r="D112" s="182" t="s">
        <v>84</v>
      </c>
      <c r="E112" s="47">
        <f>E70</f>
        <v>6114.5039999999999</v>
      </c>
    </row>
    <row r="113" spans="1:5" x14ac:dyDescent="0.25">
      <c r="A113" s="333"/>
      <c r="B113" s="333"/>
      <c r="C113" s="333"/>
      <c r="D113" s="182" t="s">
        <v>85</v>
      </c>
      <c r="E113" s="47">
        <f>E79</f>
        <v>629.76</v>
      </c>
    </row>
    <row r="114" spans="1:5" x14ac:dyDescent="0.25">
      <c r="A114" s="333"/>
      <c r="B114" s="333"/>
      <c r="C114" s="333"/>
      <c r="D114" s="182" t="s">
        <v>113</v>
      </c>
      <c r="E114" s="47">
        <f>E103</f>
        <v>305.28000000000003</v>
      </c>
    </row>
    <row r="115" spans="1:5" x14ac:dyDescent="0.25">
      <c r="A115" s="333"/>
      <c r="B115" s="333"/>
      <c r="C115" s="333"/>
      <c r="D115" s="182" t="s">
        <v>114</v>
      </c>
      <c r="E115" s="47">
        <f>E110</f>
        <v>6.75</v>
      </c>
    </row>
    <row r="116" spans="1:5" x14ac:dyDescent="0.25">
      <c r="A116" s="333"/>
      <c r="B116" s="333"/>
      <c r="C116" s="333"/>
      <c r="D116" s="48" t="s">
        <v>72</v>
      </c>
      <c r="E116" s="22">
        <f>SUM(E111:E115)</f>
        <v>15938.794000000002</v>
      </c>
    </row>
    <row r="117" spans="1:5" x14ac:dyDescent="0.25">
      <c r="A117" s="334" t="s">
        <v>115</v>
      </c>
      <c r="B117" s="335"/>
      <c r="C117" s="335" t="s">
        <v>116</v>
      </c>
      <c r="D117" s="336" t="s">
        <v>117</v>
      </c>
      <c r="E117" s="64"/>
    </row>
    <row r="118" spans="1:5" x14ac:dyDescent="0.25">
      <c r="A118" s="9">
        <v>6</v>
      </c>
      <c r="B118" s="267" t="s">
        <v>118</v>
      </c>
      <c r="C118" s="268"/>
      <c r="D118" s="17" t="s">
        <v>34</v>
      </c>
      <c r="E118" s="7" t="s">
        <v>27</v>
      </c>
    </row>
    <row r="119" spans="1:5" x14ac:dyDescent="0.25">
      <c r="A119" s="138" t="s">
        <v>8</v>
      </c>
      <c r="B119" s="139" t="s">
        <v>119</v>
      </c>
      <c r="C119" s="364">
        <v>0.03</v>
      </c>
      <c r="D119" s="365"/>
      <c r="E119" s="140">
        <f>TRUNC(+E116*C119,2)</f>
        <v>478.16</v>
      </c>
    </row>
    <row r="120" spans="1:5" ht="15.75" thickBot="1" x14ac:dyDescent="0.3">
      <c r="A120" s="138" t="s">
        <v>11</v>
      </c>
      <c r="B120" s="139" t="s">
        <v>120</v>
      </c>
      <c r="C120" s="366">
        <v>6.7900000000000002E-2</v>
      </c>
      <c r="D120" s="367"/>
      <c r="E120" s="140">
        <f>TRUNC(C120*(+E116+E119),2)</f>
        <v>1114.71</v>
      </c>
    </row>
    <row r="121" spans="1:5" ht="15.75" thickBot="1" x14ac:dyDescent="0.3">
      <c r="A121" s="66"/>
      <c r="B121" s="67" t="s">
        <v>121</v>
      </c>
      <c r="C121" s="343" t="s">
        <v>122</v>
      </c>
      <c r="D121" s="344"/>
      <c r="E121" s="68">
        <f>E116+E119+E120</f>
        <v>17531.664000000001</v>
      </c>
    </row>
    <row r="122" spans="1:5" ht="15.75" thickBot="1" x14ac:dyDescent="0.3">
      <c r="A122" s="69" t="s">
        <v>14</v>
      </c>
      <c r="B122" s="178" t="s">
        <v>123</v>
      </c>
      <c r="C122" s="70">
        <f>(D129*100)</f>
        <v>11.25</v>
      </c>
      <c r="D122" s="71">
        <f>+(100-C122)/100</f>
        <v>0.88749999999999996</v>
      </c>
      <c r="E122" s="72">
        <f>TRUNC(E121/D122,2)</f>
        <v>19753.98</v>
      </c>
    </row>
    <row r="123" spans="1:5" x14ac:dyDescent="0.25">
      <c r="A123" s="73"/>
      <c r="B123" s="186" t="s">
        <v>124</v>
      </c>
      <c r="C123" s="74"/>
      <c r="D123" s="75"/>
      <c r="E123" s="8"/>
    </row>
    <row r="124" spans="1:5" x14ac:dyDescent="0.25">
      <c r="A124" s="73"/>
      <c r="B124" s="76" t="s">
        <v>125</v>
      </c>
      <c r="C124" s="56"/>
      <c r="D124" s="41">
        <v>1.6500000000000001E-2</v>
      </c>
      <c r="E124" s="8">
        <f>TRUNC(+E122*D124,2)</f>
        <v>325.94</v>
      </c>
    </row>
    <row r="125" spans="1:5" x14ac:dyDescent="0.25">
      <c r="A125" s="73"/>
      <c r="B125" s="76" t="s">
        <v>126</v>
      </c>
      <c r="C125" s="56"/>
      <c r="D125" s="41">
        <v>7.5999999999999998E-2</v>
      </c>
      <c r="E125" s="8">
        <f>TRUNC(+E122*D125,2)</f>
        <v>1501.3</v>
      </c>
    </row>
    <row r="126" spans="1:5" x14ac:dyDescent="0.25">
      <c r="A126" s="73"/>
      <c r="B126" s="15" t="s">
        <v>127</v>
      </c>
      <c r="C126" s="77"/>
      <c r="D126" s="78"/>
      <c r="E126" s="8"/>
    </row>
    <row r="127" spans="1:5" x14ac:dyDescent="0.25">
      <c r="A127" s="73"/>
      <c r="B127" s="15" t="s">
        <v>128</v>
      </c>
      <c r="C127" s="77"/>
      <c r="D127" s="77"/>
      <c r="E127" s="8"/>
    </row>
    <row r="128" spans="1:5" x14ac:dyDescent="0.25">
      <c r="A128" s="73"/>
      <c r="B128" s="79" t="s">
        <v>129</v>
      </c>
      <c r="C128" s="56"/>
      <c r="D128" s="43">
        <v>0.02</v>
      </c>
      <c r="E128" s="80">
        <f>TRUNC(+E122*D128,2)</f>
        <v>395.07</v>
      </c>
    </row>
    <row r="129" spans="1:5" x14ac:dyDescent="0.25">
      <c r="A129" s="81"/>
      <c r="B129" s="78" t="s">
        <v>130</v>
      </c>
      <c r="C129" s="78"/>
      <c r="D129" s="82">
        <f>SUM(D124:D128)</f>
        <v>0.1125</v>
      </c>
      <c r="E129" s="8">
        <f>SUM(E124:E128)</f>
        <v>2222.31</v>
      </c>
    </row>
    <row r="130" spans="1:5" x14ac:dyDescent="0.25">
      <c r="A130" s="361" t="s">
        <v>131</v>
      </c>
      <c r="B130" s="362"/>
      <c r="C130" s="362"/>
      <c r="D130" s="363"/>
      <c r="E130" s="83">
        <f>E119+E120+E129</f>
        <v>3815.1800000000003</v>
      </c>
    </row>
    <row r="131" spans="1:5" x14ac:dyDescent="0.25">
      <c r="A131" s="298" t="s">
        <v>132</v>
      </c>
      <c r="B131" s="299"/>
      <c r="C131" s="299"/>
      <c r="D131" s="300"/>
      <c r="E131" s="14">
        <f>SUM(E130:E130)</f>
        <v>3815.1800000000003</v>
      </c>
    </row>
    <row r="132" spans="1:5" x14ac:dyDescent="0.25">
      <c r="A132" s="253" t="s">
        <v>133</v>
      </c>
      <c r="B132" s="254"/>
      <c r="C132" s="254"/>
      <c r="D132" s="254"/>
      <c r="E132" s="255"/>
    </row>
    <row r="133" spans="1:5" x14ac:dyDescent="0.25">
      <c r="A133" s="253" t="s">
        <v>134</v>
      </c>
      <c r="B133" s="254"/>
      <c r="C133" s="254"/>
      <c r="D133" s="255"/>
      <c r="E133" s="7" t="s">
        <v>27</v>
      </c>
    </row>
    <row r="134" spans="1:5" x14ac:dyDescent="0.25">
      <c r="A134" s="35" t="s">
        <v>8</v>
      </c>
      <c r="B134" s="296" t="s">
        <v>135</v>
      </c>
      <c r="C134" s="338"/>
      <c r="D134" s="297"/>
      <c r="E134" s="8">
        <f>E31</f>
        <v>8882.5</v>
      </c>
    </row>
    <row r="135" spans="1:5" x14ac:dyDescent="0.25">
      <c r="A135" s="35" t="s">
        <v>11</v>
      </c>
      <c r="B135" s="296" t="s">
        <v>136</v>
      </c>
      <c r="C135" s="338"/>
      <c r="D135" s="297"/>
      <c r="E135" s="8">
        <f>+E70</f>
        <v>6114.5039999999999</v>
      </c>
    </row>
    <row r="136" spans="1:5" x14ac:dyDescent="0.25">
      <c r="A136" s="35" t="s">
        <v>14</v>
      </c>
      <c r="B136" s="296" t="s">
        <v>159</v>
      </c>
      <c r="C136" s="338"/>
      <c r="D136" s="297"/>
      <c r="E136" s="8">
        <f>+E79</f>
        <v>629.76</v>
      </c>
    </row>
    <row r="137" spans="1:5" x14ac:dyDescent="0.25">
      <c r="A137" s="35" t="s">
        <v>17</v>
      </c>
      <c r="B137" s="296" t="s">
        <v>138</v>
      </c>
      <c r="C137" s="338"/>
      <c r="D137" s="297"/>
      <c r="E137" s="8">
        <f>+E103</f>
        <v>305.28000000000003</v>
      </c>
    </row>
    <row r="138" spans="1:5" x14ac:dyDescent="0.25">
      <c r="A138" s="35" t="s">
        <v>56</v>
      </c>
      <c r="B138" s="67" t="s">
        <v>139</v>
      </c>
      <c r="C138" s="84"/>
      <c r="D138" s="85"/>
      <c r="E138" s="8">
        <f>+E110</f>
        <v>6.75</v>
      </c>
    </row>
    <row r="139" spans="1:5" x14ac:dyDescent="0.25">
      <c r="A139" s="354" t="s">
        <v>140</v>
      </c>
      <c r="B139" s="355"/>
      <c r="C139" s="356"/>
      <c r="D139" s="41"/>
      <c r="E139" s="8">
        <f>SUM(E134:E138)</f>
        <v>15938.794000000002</v>
      </c>
    </row>
    <row r="140" spans="1:5" ht="15.75" thickBot="1" x14ac:dyDescent="0.3">
      <c r="A140" s="86" t="s">
        <v>58</v>
      </c>
      <c r="B140" s="290" t="s">
        <v>141</v>
      </c>
      <c r="C140" s="357"/>
      <c r="D140" s="291"/>
      <c r="E140" s="80">
        <f>E131</f>
        <v>3815.1800000000003</v>
      </c>
    </row>
    <row r="141" spans="1:5" ht="15.75" thickBot="1" x14ac:dyDescent="0.3">
      <c r="A141" s="358" t="s">
        <v>142</v>
      </c>
      <c r="B141" s="359"/>
      <c r="C141" s="359"/>
      <c r="D141" s="360"/>
      <c r="E141" s="87">
        <f>TRUNC(E139+E140,2)</f>
        <v>19753.97</v>
      </c>
    </row>
  </sheetData>
  <mergeCells count="114">
    <mergeCell ref="A1:E2"/>
    <mergeCell ref="A3:C3"/>
    <mergeCell ref="A4:C4"/>
    <mergeCell ref="D4:E4"/>
    <mergeCell ref="A5:C5"/>
    <mergeCell ref="D5:E5"/>
    <mergeCell ref="A12:E12"/>
    <mergeCell ref="A13:B13"/>
    <mergeCell ref="D13:E13"/>
    <mergeCell ref="A14:B16"/>
    <mergeCell ref="C14:C16"/>
    <mergeCell ref="D14:E16"/>
    <mergeCell ref="B6:E6"/>
    <mergeCell ref="A7:E7"/>
    <mergeCell ref="C8:E8"/>
    <mergeCell ref="C9:E9"/>
    <mergeCell ref="C10:E10"/>
    <mergeCell ref="C11:E11"/>
    <mergeCell ref="B22:C22"/>
    <mergeCell ref="D22:E22"/>
    <mergeCell ref="B23:C23"/>
    <mergeCell ref="D23:E23"/>
    <mergeCell ref="B24:C24"/>
    <mergeCell ref="D24:E24"/>
    <mergeCell ref="A17:E17"/>
    <mergeCell ref="A18:E18"/>
    <mergeCell ref="A19:D19"/>
    <mergeCell ref="B20:C20"/>
    <mergeCell ref="D20:E20"/>
    <mergeCell ref="B21:C21"/>
    <mergeCell ref="D21:E21"/>
    <mergeCell ref="A30:D30"/>
    <mergeCell ref="A31:D31"/>
    <mergeCell ref="A32:D32"/>
    <mergeCell ref="B33:E33"/>
    <mergeCell ref="B34:C34"/>
    <mergeCell ref="A37:C37"/>
    <mergeCell ref="B25:C25"/>
    <mergeCell ref="B26:C26"/>
    <mergeCell ref="A27:A28"/>
    <mergeCell ref="B27:B28"/>
    <mergeCell ref="E27:E28"/>
    <mergeCell ref="C29:D29"/>
    <mergeCell ref="B46:C46"/>
    <mergeCell ref="B47:C47"/>
    <mergeCell ref="B48:C48"/>
    <mergeCell ref="B49:C49"/>
    <mergeCell ref="B50:C50"/>
    <mergeCell ref="B51:C51"/>
    <mergeCell ref="A38:D38"/>
    <mergeCell ref="A39:C41"/>
    <mergeCell ref="B42:D42"/>
    <mergeCell ref="B43:C43"/>
    <mergeCell ref="B44:C44"/>
    <mergeCell ref="B45:C45"/>
    <mergeCell ref="A58:A59"/>
    <mergeCell ref="B58:C59"/>
    <mergeCell ref="E58:E59"/>
    <mergeCell ref="B60:C60"/>
    <mergeCell ref="B61:C61"/>
    <mergeCell ref="B62:C62"/>
    <mergeCell ref="A52:C52"/>
    <mergeCell ref="B53:E53"/>
    <mergeCell ref="B54:C54"/>
    <mergeCell ref="A55:A57"/>
    <mergeCell ref="B55:B57"/>
    <mergeCell ref="E55:E57"/>
    <mergeCell ref="B73:C73"/>
    <mergeCell ref="B74:C74"/>
    <mergeCell ref="B75:C75"/>
    <mergeCell ref="B76:C76"/>
    <mergeCell ref="B77:C77"/>
    <mergeCell ref="B78:C78"/>
    <mergeCell ref="B63:C63"/>
    <mergeCell ref="A64:D64"/>
    <mergeCell ref="A65:E65"/>
    <mergeCell ref="B66:D66"/>
    <mergeCell ref="A71:E71"/>
    <mergeCell ref="B72:D72"/>
    <mergeCell ref="B96:C96"/>
    <mergeCell ref="A97:C97"/>
    <mergeCell ref="A98:E98"/>
    <mergeCell ref="B99:D99"/>
    <mergeCell ref="A103:D103"/>
    <mergeCell ref="A104:D104"/>
    <mergeCell ref="A79:D79"/>
    <mergeCell ref="A80:C83"/>
    <mergeCell ref="A84:D84"/>
    <mergeCell ref="A85:E85"/>
    <mergeCell ref="A93:C93"/>
    <mergeCell ref="A94:E94"/>
    <mergeCell ref="A111:C116"/>
    <mergeCell ref="A117:D117"/>
    <mergeCell ref="B118:C118"/>
    <mergeCell ref="C119:D119"/>
    <mergeCell ref="C120:D120"/>
    <mergeCell ref="C121:D121"/>
    <mergeCell ref="B105:C105"/>
    <mergeCell ref="C106:D106"/>
    <mergeCell ref="C107:D107"/>
    <mergeCell ref="C108:D108"/>
    <mergeCell ref="C109:D109"/>
    <mergeCell ref="A110:D110"/>
    <mergeCell ref="B136:D136"/>
    <mergeCell ref="B137:D137"/>
    <mergeCell ref="A139:C139"/>
    <mergeCell ref="B140:D140"/>
    <mergeCell ref="A141:D141"/>
    <mergeCell ref="A130:D130"/>
    <mergeCell ref="A131:D131"/>
    <mergeCell ref="A132:E132"/>
    <mergeCell ref="A133:D133"/>
    <mergeCell ref="B134:D134"/>
    <mergeCell ref="B135:D135"/>
  </mergeCells>
  <hyperlinks>
    <hyperlink ref="B49" r:id="rId1" display="08 - Sebrae 0,3% ou 0,6% - IN nº 03, MPS/SRP/2005, Anexo II e III ver código da Tabela" xr:uid="{D93887BE-1DA3-4A92-8BAB-1C70BF2CFB17}"/>
  </hyperlinks>
  <pageMargins left="0.51181102362204722" right="0.51181102362204722" top="0.78740157480314965" bottom="0.78740157480314965" header="0.31496062992125984" footer="0.31496062992125984"/>
  <pageSetup paperSize="9" scale="73" orientation="portrait" r:id="rId2"/>
  <rowBreaks count="2" manualBreakCount="2">
    <brk id="64" max="4" man="1"/>
    <brk id="13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EPIs e Uniformes</vt:lpstr>
      <vt:lpstr>QUADRO_RESUMO</vt:lpstr>
      <vt:lpstr>Copeira</vt:lpstr>
      <vt:lpstr>Limpador de Vidros</vt:lpstr>
      <vt:lpstr>Mec Manut Equip Odont</vt:lpstr>
      <vt:lpstr>Auxiliar Administrativo Nivel 2</vt:lpstr>
      <vt:lpstr>Engenheiro Civil</vt:lpstr>
      <vt:lpstr>Engenheiro Eletricista</vt:lpstr>
      <vt:lpstr>Arquiteto Urbanista</vt:lpstr>
      <vt:lpstr>Designer Gráfico</vt:lpstr>
      <vt:lpstr>'Arquiteto Urbanista'!Area_de_impressao</vt:lpstr>
      <vt:lpstr>'Auxiliar Administrativo Nivel 2'!Area_de_impressao</vt:lpstr>
      <vt:lpstr>'Designer Gráfico'!Area_de_impressao</vt:lpstr>
      <vt:lpstr>'Engenheiro Civil'!Area_de_impressao</vt:lpstr>
      <vt:lpstr>'Engenheiro Eletricista'!Area_de_impressao</vt:lpstr>
      <vt:lpstr>'EPIs e Uniformes'!Area_de_impressao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proaf-p044507</dc:creator>
  <cp:lastModifiedBy>proplan-p137453</cp:lastModifiedBy>
  <cp:lastPrinted>2020-07-08T23:50:21Z</cp:lastPrinted>
  <dcterms:created xsi:type="dcterms:W3CDTF">2018-10-03T14:32:40Z</dcterms:created>
  <dcterms:modified xsi:type="dcterms:W3CDTF">2020-07-10T17:34:06Z</dcterms:modified>
</cp:coreProperties>
</file>