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Gerência de Licitações e Aquisições\Campus Varginha\Elevador e Passarela\Licitação - 2022\Documentos para Licitação\"/>
    </mc:Choice>
  </mc:AlternateContent>
  <bookViews>
    <workbookView xWindow="0" yWindow="0" windowWidth="21570" windowHeight="8085" tabRatio="891"/>
  </bookViews>
  <sheets>
    <sheet name="Planilha" sheetId="24" r:id="rId1"/>
    <sheet name="Cronograma" sheetId="64" r:id="rId2"/>
    <sheet name="CCU" sheetId="10" r:id="rId3"/>
    <sheet name="Demonst. BDI - Equipamentos" sheetId="69" r:id="rId4"/>
    <sheet name="Demonst. BDI - Serviços" sheetId="70" r:id="rId5"/>
    <sheet name="Demonst. BDI - Obra" sheetId="71" r:id="rId6"/>
  </sheets>
  <definedNames>
    <definedName name="_xlnm._FilterDatabase" localSheetId="1" hidden="1">Cronograma!$A$17:$P$297</definedName>
    <definedName name="_xlnm._FilterDatabase" localSheetId="0" hidden="1">Planilha!$A$17:$J$296</definedName>
    <definedName name="_xlnm.Print_Area" localSheetId="2">CCU!$A$1:$I$175</definedName>
    <definedName name="_xlnm.Print_Area" localSheetId="1">Cronograma!$A$1:$P$305</definedName>
    <definedName name="_xlnm.Print_Area" localSheetId="0">Planilha!$A$1:$J$303</definedName>
    <definedName name="_xlnm.Print_Titles" localSheetId="2">CCU!$1:$16</definedName>
    <definedName name="_xlnm.Print_Titles" localSheetId="1">Cronograma!$1:$18</definedName>
    <definedName name="_xlnm.Print_Titles" localSheetId="0">Planilha!$1:$18</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3" i="64" l="1"/>
  <c r="P161" i="64"/>
  <c r="I120" i="10"/>
  <c r="C23" i="71" l="1"/>
  <c r="C17" i="71"/>
  <c r="C14" i="71"/>
  <c r="C8" i="71"/>
  <c r="C23" i="70"/>
  <c r="C17" i="70"/>
  <c r="C14" i="70"/>
  <c r="C8" i="70"/>
  <c r="C23" i="69"/>
  <c r="C17" i="69"/>
  <c r="C14" i="69"/>
  <c r="C8" i="69"/>
  <c r="I253" i="24"/>
  <c r="I252" i="24"/>
  <c r="I289" i="24"/>
  <c r="I288" i="24"/>
  <c r="I257" i="24"/>
  <c r="I244" i="24"/>
  <c r="I243" i="24"/>
  <c r="I242" i="24"/>
  <c r="I239" i="24"/>
  <c r="I238" i="24"/>
  <c r="I237" i="24"/>
  <c r="I236" i="24"/>
  <c r="I235" i="24"/>
  <c r="I220" i="24"/>
  <c r="I204" i="24"/>
  <c r="I203" i="24"/>
  <c r="I202" i="24"/>
  <c r="I201" i="24"/>
  <c r="I200" i="24"/>
  <c r="I199" i="24"/>
  <c r="I198" i="24"/>
  <c r="I176" i="24"/>
  <c r="I175" i="24"/>
  <c r="I174" i="24"/>
  <c r="I173" i="24"/>
  <c r="I172" i="24"/>
  <c r="I171" i="24"/>
  <c r="I170" i="24"/>
  <c r="I169" i="24"/>
  <c r="I167" i="24"/>
  <c r="I166" i="24"/>
  <c r="I165" i="24"/>
  <c r="I164" i="24"/>
  <c r="I163" i="24"/>
  <c r="I162" i="24"/>
  <c r="I161" i="24"/>
  <c r="I159" i="24"/>
  <c r="I158" i="24"/>
  <c r="I157" i="24"/>
  <c r="I156" i="24"/>
  <c r="I154" i="24"/>
  <c r="I153" i="24"/>
  <c r="I152" i="24"/>
  <c r="I151" i="24"/>
  <c r="I150" i="24"/>
  <c r="I149" i="24"/>
  <c r="I147" i="24"/>
  <c r="I146" i="24"/>
  <c r="I145" i="24"/>
  <c r="I144" i="24"/>
  <c r="I143" i="24"/>
  <c r="I142" i="24"/>
  <c r="I141" i="24"/>
  <c r="I140" i="24"/>
  <c r="I125" i="24"/>
  <c r="I120" i="24"/>
  <c r="I119" i="24"/>
  <c r="I118" i="24"/>
  <c r="I117" i="24"/>
  <c r="I116" i="24"/>
  <c r="I115" i="24"/>
  <c r="I114" i="24"/>
  <c r="I113" i="24"/>
  <c r="I112" i="24"/>
  <c r="I111" i="24"/>
  <c r="I110" i="24"/>
  <c r="I109" i="24"/>
  <c r="I108" i="24"/>
  <c r="I29" i="24"/>
  <c r="I28" i="24"/>
  <c r="I27" i="24"/>
  <c r="I26" i="24"/>
  <c r="I25" i="24"/>
  <c r="I21" i="24"/>
  <c r="I20" i="24"/>
  <c r="I287" i="24"/>
  <c r="I286" i="24"/>
  <c r="I285" i="24"/>
  <c r="I284" i="24"/>
  <c r="I283" i="24"/>
  <c r="I282" i="24"/>
  <c r="I281" i="24"/>
  <c r="I280" i="24"/>
  <c r="I278" i="24"/>
  <c r="I277" i="24"/>
  <c r="I276" i="24"/>
  <c r="I275" i="24"/>
  <c r="I274" i="24"/>
  <c r="I273" i="24"/>
  <c r="I272" i="24"/>
  <c r="I271" i="24"/>
  <c r="I270" i="24"/>
  <c r="I241" i="24"/>
  <c r="I240" i="24"/>
  <c r="I231" i="24"/>
  <c r="I230" i="24"/>
  <c r="I228" i="24"/>
  <c r="I227" i="24"/>
  <c r="I226" i="24"/>
  <c r="I225" i="24"/>
  <c r="I216" i="24"/>
  <c r="I215" i="24"/>
  <c r="I214" i="24"/>
  <c r="I212" i="24"/>
  <c r="I211" i="24"/>
  <c r="I210" i="24"/>
  <c r="I209" i="24"/>
  <c r="I194" i="24"/>
  <c r="I193" i="24"/>
  <c r="I189" i="24"/>
  <c r="I188" i="24"/>
  <c r="I187" i="24"/>
  <c r="I186" i="24"/>
  <c r="I185" i="24"/>
  <c r="I184" i="24"/>
  <c r="I135" i="24"/>
  <c r="I134" i="24"/>
  <c r="I133" i="24"/>
  <c r="I131" i="24"/>
  <c r="I130" i="24"/>
  <c r="I129" i="24"/>
  <c r="I128" i="24"/>
  <c r="I127" i="24"/>
  <c r="I103" i="24"/>
  <c r="I102" i="24"/>
  <c r="I98" i="24"/>
  <c r="I97" i="24"/>
  <c r="I96" i="24"/>
  <c r="I95" i="24"/>
  <c r="I94" i="24"/>
  <c r="I93" i="24"/>
  <c r="I91" i="24"/>
  <c r="I90" i="24"/>
  <c r="I89" i="24"/>
  <c r="I87" i="24"/>
  <c r="I86" i="24"/>
  <c r="I85" i="24"/>
  <c r="I83" i="24"/>
  <c r="I82" i="24"/>
  <c r="I81" i="24"/>
  <c r="I80" i="24"/>
  <c r="I79" i="24"/>
  <c r="I78" i="24"/>
  <c r="I77" i="24"/>
  <c r="I76" i="24"/>
  <c r="I75" i="24"/>
  <c r="I74" i="24"/>
  <c r="I73" i="24"/>
  <c r="I72" i="24"/>
  <c r="I64" i="24"/>
  <c r="I63" i="24"/>
  <c r="I62" i="24"/>
  <c r="I61" i="24"/>
  <c r="I59" i="24"/>
  <c r="I58" i="24"/>
  <c r="I57" i="24"/>
  <c r="I56" i="24"/>
  <c r="I55" i="24"/>
  <c r="I54" i="24"/>
  <c r="I53" i="24"/>
  <c r="I51" i="24"/>
  <c r="I50" i="24"/>
  <c r="I49" i="24"/>
  <c r="I48" i="24"/>
  <c r="I47" i="24"/>
  <c r="I46" i="24"/>
  <c r="I45" i="24"/>
  <c r="I43" i="24"/>
  <c r="I42" i="24"/>
  <c r="I41" i="24"/>
  <c r="I37" i="24"/>
  <c r="I36" i="24"/>
  <c r="I35" i="24"/>
  <c r="I34" i="24"/>
  <c r="I33" i="24"/>
  <c r="A271" i="64" l="1"/>
  <c r="A272" i="64"/>
  <c r="A273" i="64"/>
  <c r="A274" i="64"/>
  <c r="A275" i="64"/>
  <c r="A276" i="64"/>
  <c r="A277" i="64"/>
  <c r="A278" i="64"/>
  <c r="A280" i="64"/>
  <c r="A281" i="64"/>
  <c r="A282" i="64"/>
  <c r="A283" i="64"/>
  <c r="A284" i="64"/>
  <c r="A285" i="64"/>
  <c r="A286" i="64"/>
  <c r="A287" i="64"/>
  <c r="A288" i="64"/>
  <c r="A289" i="64"/>
  <c r="B271" i="64"/>
  <c r="B272" i="64"/>
  <c r="B273" i="64"/>
  <c r="B274" i="64"/>
  <c r="B275" i="64"/>
  <c r="B276" i="64"/>
  <c r="B277" i="64"/>
  <c r="B278" i="64"/>
  <c r="B279" i="64"/>
  <c r="B280" i="64"/>
  <c r="B281" i="64"/>
  <c r="B282" i="64"/>
  <c r="B283" i="64"/>
  <c r="B284" i="64"/>
  <c r="B285" i="64"/>
  <c r="B286" i="64"/>
  <c r="B287" i="64"/>
  <c r="B288" i="64"/>
  <c r="B289" i="64"/>
  <c r="P286" i="64"/>
  <c r="P285" i="64"/>
  <c r="P284" i="64"/>
  <c r="P283" i="64"/>
  <c r="A236" i="64"/>
  <c r="A237" i="64"/>
  <c r="A238" i="64"/>
  <c r="A239" i="64"/>
  <c r="A240" i="64"/>
  <c r="A241" i="64"/>
  <c r="A242" i="64"/>
  <c r="A243" i="64"/>
  <c r="A244" i="64"/>
  <c r="B236" i="64"/>
  <c r="B237" i="64"/>
  <c r="B238" i="64"/>
  <c r="B239" i="64"/>
  <c r="B240" i="64"/>
  <c r="B241" i="64"/>
  <c r="B242" i="64"/>
  <c r="B243" i="64"/>
  <c r="B244" i="64"/>
  <c r="P240" i="64"/>
  <c r="P239" i="64"/>
  <c r="P238" i="64"/>
  <c r="P237" i="64"/>
  <c r="P243" i="64"/>
  <c r="P242" i="64"/>
  <c r="P241" i="64"/>
  <c r="P236" i="64"/>
  <c r="P220" i="64"/>
  <c r="B220" i="64"/>
  <c r="A220" i="64"/>
  <c r="A210" i="64"/>
  <c r="A211" i="64"/>
  <c r="A212" i="64"/>
  <c r="A214" i="64"/>
  <c r="A215" i="64"/>
  <c r="A216" i="64"/>
  <c r="B209" i="64"/>
  <c r="B210" i="64"/>
  <c r="B211" i="64"/>
  <c r="B212" i="64"/>
  <c r="B213" i="64"/>
  <c r="B214" i="64"/>
  <c r="B215" i="64"/>
  <c r="B216" i="64"/>
  <c r="P204" i="64"/>
  <c r="B204" i="64"/>
  <c r="A204" i="64"/>
  <c r="P194" i="64"/>
  <c r="B194" i="64"/>
  <c r="A194" i="64"/>
  <c r="P154" i="64"/>
  <c r="B154" i="64"/>
  <c r="A154" i="64"/>
  <c r="P126" i="64"/>
  <c r="P127" i="64"/>
  <c r="P128" i="64"/>
  <c r="P129" i="64"/>
  <c r="P130" i="64"/>
  <c r="P131" i="64"/>
  <c r="P133" i="64"/>
  <c r="P134" i="64"/>
  <c r="P135" i="64"/>
  <c r="A127" i="64"/>
  <c r="A128" i="64"/>
  <c r="A129" i="64"/>
  <c r="A130" i="64"/>
  <c r="A131" i="64"/>
  <c r="A133" i="64"/>
  <c r="A134" i="64"/>
  <c r="A135" i="64"/>
  <c r="B125" i="64"/>
  <c r="B126" i="64"/>
  <c r="B127" i="64"/>
  <c r="B128" i="64"/>
  <c r="B129" i="64"/>
  <c r="B130" i="64"/>
  <c r="B131" i="64"/>
  <c r="B132" i="64"/>
  <c r="B133" i="64"/>
  <c r="B134" i="64"/>
  <c r="B135" i="64"/>
  <c r="A109" i="64"/>
  <c r="A110" i="64"/>
  <c r="A111" i="64"/>
  <c r="A112" i="64"/>
  <c r="A113" i="64"/>
  <c r="A114" i="64"/>
  <c r="A115" i="64"/>
  <c r="A116" i="64"/>
  <c r="A117" i="64"/>
  <c r="A118" i="64"/>
  <c r="A119" i="64"/>
  <c r="A120" i="64"/>
  <c r="B119" i="64"/>
  <c r="B120" i="64"/>
  <c r="B108" i="64"/>
  <c r="B109" i="64"/>
  <c r="B110" i="64"/>
  <c r="B111" i="64"/>
  <c r="B112" i="64"/>
  <c r="B113" i="64"/>
  <c r="B114" i="64"/>
  <c r="B115" i="64"/>
  <c r="B116" i="64"/>
  <c r="B117" i="64"/>
  <c r="B118" i="64"/>
  <c r="P114" i="64"/>
  <c r="P113" i="64"/>
  <c r="P112" i="64"/>
  <c r="P111" i="64"/>
  <c r="P110" i="64"/>
  <c r="P109" i="64"/>
  <c r="P117" i="64"/>
  <c r="P116" i="64"/>
  <c r="P115" i="64"/>
  <c r="A62" i="64"/>
  <c r="A63" i="64"/>
  <c r="A64" i="64"/>
  <c r="A54" i="64"/>
  <c r="A55" i="64"/>
  <c r="A56" i="64"/>
  <c r="A57" i="64"/>
  <c r="A58" i="64"/>
  <c r="A59" i="64"/>
  <c r="A46" i="64"/>
  <c r="A47" i="64"/>
  <c r="A48" i="64"/>
  <c r="A49" i="64"/>
  <c r="A50" i="64"/>
  <c r="A51" i="64"/>
  <c r="P21" i="64"/>
  <c r="B21" i="64"/>
  <c r="A21" i="64"/>
  <c r="H194" i="24" l="1"/>
  <c r="J194" i="24" s="1"/>
  <c r="E194" i="64" s="1"/>
  <c r="H154" i="24"/>
  <c r="J154" i="24" s="1"/>
  <c r="E154" i="64" s="1"/>
  <c r="H204" i="24"/>
  <c r="J204" i="24" s="1"/>
  <c r="E204" i="64" s="1"/>
  <c r="H135" i="24"/>
  <c r="J135" i="24" s="1"/>
  <c r="E135" i="64" s="1"/>
  <c r="H134" i="24"/>
  <c r="J134" i="24" s="1"/>
  <c r="E134" i="64" s="1"/>
  <c r="H133" i="24"/>
  <c r="J133" i="24" s="1"/>
  <c r="E133" i="64" s="1"/>
  <c r="H21" i="24" l="1"/>
  <c r="J21" i="24" s="1"/>
  <c r="E21" i="64" s="1"/>
  <c r="I110" i="10" l="1"/>
  <c r="I111" i="10"/>
  <c r="I112" i="10"/>
  <c r="I113" i="10"/>
  <c r="I114" i="10"/>
  <c r="I107" i="10"/>
  <c r="I102" i="10"/>
  <c r="I103" i="10"/>
  <c r="I104" i="10"/>
  <c r="I105" i="10"/>
  <c r="I106" i="10"/>
  <c r="I108" i="10"/>
  <c r="I109" i="10"/>
  <c r="I98" i="10" l="1"/>
  <c r="H238" i="24" l="1"/>
  <c r="J238" i="24" s="1"/>
  <c r="E238" i="64" s="1"/>
  <c r="H117" i="24"/>
  <c r="J117" i="24" s="1"/>
  <c r="E117" i="64" s="1"/>
  <c r="H120" i="24" l="1"/>
  <c r="J120" i="24" s="1"/>
  <c r="E120" i="64" s="1"/>
  <c r="G91" i="10"/>
  <c r="H118" i="24" l="1"/>
  <c r="J118" i="24" s="1"/>
  <c r="E118" i="64" s="1"/>
  <c r="F118" i="24"/>
  <c r="G92" i="10"/>
  <c r="F119" i="24"/>
  <c r="F125" i="24"/>
  <c r="G81" i="10"/>
  <c r="G80" i="10"/>
  <c r="G70" i="10"/>
  <c r="G69" i="10"/>
  <c r="G59" i="10"/>
  <c r="I59" i="10" s="1"/>
  <c r="G58" i="10"/>
  <c r="I58" i="10" s="1"/>
  <c r="I70" i="10"/>
  <c r="G48" i="10"/>
  <c r="G47" i="10"/>
  <c r="G37" i="10"/>
  <c r="G36" i="10"/>
  <c r="H277" i="24"/>
  <c r="J277" i="24" s="1"/>
  <c r="E277" i="64" s="1"/>
  <c r="H240" i="24"/>
  <c r="J240" i="24" s="1"/>
  <c r="E240" i="64" s="1"/>
  <c r="I37" i="10" l="1"/>
  <c r="I81" i="10"/>
  <c r="I91" i="10"/>
  <c r="I36" i="10"/>
  <c r="I80" i="10"/>
  <c r="I92" i="10"/>
  <c r="I48" i="10"/>
  <c r="I69" i="10"/>
  <c r="I65" i="10" s="1"/>
  <c r="H114" i="24" s="1"/>
  <c r="J114" i="24" s="1"/>
  <c r="E114" i="64" s="1"/>
  <c r="I54" i="10"/>
  <c r="H113" i="24" s="1"/>
  <c r="J113" i="24" s="1"/>
  <c r="E113" i="64" s="1"/>
  <c r="I47" i="10"/>
  <c r="H289" i="24"/>
  <c r="J289" i="24" s="1"/>
  <c r="E289" i="64" s="1"/>
  <c r="I32" i="10" l="1"/>
  <c r="H111" i="24" s="1"/>
  <c r="I76" i="10"/>
  <c r="H115" i="24" s="1"/>
  <c r="J115" i="24" s="1"/>
  <c r="E115" i="64" s="1"/>
  <c r="I87" i="10"/>
  <c r="H116" i="24" s="1"/>
  <c r="J116" i="24" s="1"/>
  <c r="E116" i="64" s="1"/>
  <c r="I43" i="10"/>
  <c r="H112" i="24" s="1"/>
  <c r="J112" i="24" s="1"/>
  <c r="E112" i="64" s="1"/>
  <c r="J111" i="24"/>
  <c r="E111" i="64" s="1"/>
  <c r="P282" i="64"/>
  <c r="P287" i="64"/>
  <c r="P288" i="64"/>
  <c r="P289" i="64"/>
  <c r="B269" i="64"/>
  <c r="H278" i="24"/>
  <c r="J278" i="24" s="1"/>
  <c r="E278" i="64" s="1"/>
  <c r="H276" i="24"/>
  <c r="J276" i="24" s="1"/>
  <c r="E276" i="64" s="1"/>
  <c r="H275" i="24"/>
  <c r="J275" i="24" s="1"/>
  <c r="E275" i="64" s="1"/>
  <c r="H274" i="24"/>
  <c r="J274" i="24" s="1"/>
  <c r="E274" i="64" s="1"/>
  <c r="H273" i="24"/>
  <c r="J273" i="24" s="1"/>
  <c r="E273" i="64" s="1"/>
  <c r="H272" i="24"/>
  <c r="J272" i="24" s="1"/>
  <c r="E272" i="64" s="1"/>
  <c r="B270" i="64"/>
  <c r="A270" i="64"/>
  <c r="P227" i="64"/>
  <c r="P228" i="64"/>
  <c r="P230" i="64"/>
  <c r="P231" i="64"/>
  <c r="A231" i="64"/>
  <c r="B225" i="64"/>
  <c r="B226" i="64"/>
  <c r="B227" i="64"/>
  <c r="B228" i="64"/>
  <c r="B229" i="64"/>
  <c r="B230" i="64"/>
  <c r="B231" i="64"/>
  <c r="B224" i="64"/>
  <c r="A226" i="64"/>
  <c r="A227" i="64"/>
  <c r="A228" i="64"/>
  <c r="A230" i="64"/>
  <c r="A225" i="64"/>
  <c r="H228" i="24"/>
  <c r="J228" i="24" s="1"/>
  <c r="E228" i="64" s="1"/>
  <c r="H281" i="24"/>
  <c r="J281" i="24" s="1"/>
  <c r="E281" i="64" s="1"/>
  <c r="H280" i="24"/>
  <c r="J280" i="24" s="1"/>
  <c r="E280" i="64" s="1"/>
  <c r="P281" i="64"/>
  <c r="H288" i="24"/>
  <c r="P89" i="64"/>
  <c r="P90" i="64"/>
  <c r="P91" i="64"/>
  <c r="P92" i="64"/>
  <c r="P93" i="64"/>
  <c r="P94" i="64"/>
  <c r="P95" i="64"/>
  <c r="P96" i="64"/>
  <c r="P97" i="64"/>
  <c r="P98" i="64"/>
  <c r="A92" i="64"/>
  <c r="A93" i="64"/>
  <c r="A94" i="64"/>
  <c r="A95" i="64"/>
  <c r="A96" i="64"/>
  <c r="A97" i="64"/>
  <c r="A98" i="64"/>
  <c r="A73" i="64"/>
  <c r="A74" i="64"/>
  <c r="A75" i="64"/>
  <c r="A76" i="64"/>
  <c r="A77" i="64"/>
  <c r="A78" i="64"/>
  <c r="A79" i="64"/>
  <c r="A80" i="64"/>
  <c r="A81" i="64"/>
  <c r="A82" i="64"/>
  <c r="A83" i="64"/>
  <c r="A84" i="64"/>
  <c r="A85" i="64"/>
  <c r="A86" i="64"/>
  <c r="A87" i="64"/>
  <c r="A88" i="64"/>
  <c r="A89" i="64"/>
  <c r="A90" i="64"/>
  <c r="A91" i="64"/>
  <c r="B73" i="64"/>
  <c r="B74" i="64"/>
  <c r="B75" i="64"/>
  <c r="B76" i="64"/>
  <c r="B77" i="64"/>
  <c r="B78" i="64"/>
  <c r="B79" i="64"/>
  <c r="B80" i="64"/>
  <c r="B81" i="64"/>
  <c r="B82" i="64"/>
  <c r="B83" i="64"/>
  <c r="B84" i="64"/>
  <c r="B85" i="64"/>
  <c r="B86" i="64"/>
  <c r="B87" i="64"/>
  <c r="B88" i="64"/>
  <c r="B89" i="64"/>
  <c r="B90" i="64"/>
  <c r="B91" i="64"/>
  <c r="B92" i="64"/>
  <c r="B93" i="64"/>
  <c r="B94" i="64"/>
  <c r="B95" i="64"/>
  <c r="B96" i="64"/>
  <c r="B97" i="64"/>
  <c r="B98" i="64"/>
  <c r="A53" i="64"/>
  <c r="A61" i="64"/>
  <c r="B42" i="64"/>
  <c r="B43" i="64"/>
  <c r="B44" i="64"/>
  <c r="B45" i="64"/>
  <c r="B46" i="64"/>
  <c r="B47" i="64"/>
  <c r="B48" i="64"/>
  <c r="B49" i="64"/>
  <c r="B50" i="64"/>
  <c r="B51" i="64"/>
  <c r="B52" i="64"/>
  <c r="B53" i="64"/>
  <c r="B54" i="64"/>
  <c r="B55" i="64"/>
  <c r="B56" i="64"/>
  <c r="B57" i="64"/>
  <c r="B58" i="64"/>
  <c r="B59" i="64"/>
  <c r="B60" i="64"/>
  <c r="B61" i="64"/>
  <c r="B62" i="64"/>
  <c r="B63" i="64"/>
  <c r="B64" i="64"/>
  <c r="A42" i="64"/>
  <c r="A43" i="64"/>
  <c r="A45" i="64"/>
  <c r="H271" i="24"/>
  <c r="J271" i="24" s="1"/>
  <c r="E271" i="64" s="1"/>
  <c r="H270" i="24"/>
  <c r="J270" i="24" s="1"/>
  <c r="F98" i="24"/>
  <c r="F97" i="24"/>
  <c r="F96" i="24"/>
  <c r="F95" i="24"/>
  <c r="F94" i="24"/>
  <c r="F93" i="24"/>
  <c r="H90" i="24"/>
  <c r="J90" i="24" s="1"/>
  <c r="E90" i="64" s="1"/>
  <c r="H89" i="24"/>
  <c r="J89" i="24" s="1"/>
  <c r="E89" i="64" s="1"/>
  <c r="P61" i="64"/>
  <c r="P62" i="64"/>
  <c r="P63" i="64"/>
  <c r="P64" i="64"/>
  <c r="B41" i="64"/>
  <c r="A41" i="64"/>
  <c r="F45" i="24"/>
  <c r="F53" i="24"/>
  <c r="H54" i="24"/>
  <c r="J54" i="24" s="1"/>
  <c r="E54" i="64" s="1"/>
  <c r="H58" i="24"/>
  <c r="J58" i="24" s="1"/>
  <c r="E58" i="64" s="1"/>
  <c r="H57" i="24"/>
  <c r="J57" i="24" s="1"/>
  <c r="E57" i="64" s="1"/>
  <c r="F43" i="24"/>
  <c r="F42" i="24"/>
  <c r="F41" i="24"/>
  <c r="J288" i="24" l="1"/>
  <c r="E288" i="64" s="1"/>
  <c r="E270" i="64"/>
  <c r="H96" i="24"/>
  <c r="J96" i="24" s="1"/>
  <c r="E96" i="64" s="1"/>
  <c r="H93" i="24"/>
  <c r="J93" i="24" s="1"/>
  <c r="E93" i="64" s="1"/>
  <c r="H97" i="24"/>
  <c r="J97" i="24" s="1"/>
  <c r="E97" i="64" s="1"/>
  <c r="H94" i="24"/>
  <c r="J94" i="24" s="1"/>
  <c r="E94" i="64" s="1"/>
  <c r="H53" i="24"/>
  <c r="J53" i="24" s="1"/>
  <c r="E53" i="64" s="1"/>
  <c r="H55" i="24"/>
  <c r="J55" i="24" s="1"/>
  <c r="E55" i="64" s="1"/>
  <c r="H45" i="24"/>
  <c r="J45" i="24" s="1"/>
  <c r="E45" i="64" s="1"/>
  <c r="H230" i="24"/>
  <c r="J230" i="24" s="1"/>
  <c r="E231" i="64" s="1"/>
  <c r="H231" i="24" l="1"/>
  <c r="J231" i="24" s="1"/>
  <c r="E230" i="64" s="1"/>
  <c r="H42" i="24" l="1"/>
  <c r="J42" i="24" s="1"/>
  <c r="E42" i="64" s="1"/>
  <c r="H41" i="24"/>
  <c r="J41" i="24" s="1"/>
  <c r="E41" i="64" s="1"/>
  <c r="H225" i="24" l="1"/>
  <c r="J225" i="24" l="1"/>
  <c r="E225" i="64" s="1"/>
  <c r="P280" i="64"/>
  <c r="P278" i="64"/>
  <c r="P277" i="64"/>
  <c r="P276" i="64"/>
  <c r="P275" i="64"/>
  <c r="P274" i="64"/>
  <c r="P273" i="64"/>
  <c r="P272" i="64"/>
  <c r="P271" i="64"/>
  <c r="P253" i="64"/>
  <c r="P244" i="64"/>
  <c r="P235" i="64"/>
  <c r="P226" i="64"/>
  <c r="A209" i="64"/>
  <c r="P216" i="64"/>
  <c r="P215" i="64"/>
  <c r="P214" i="64"/>
  <c r="P212" i="64"/>
  <c r="P211" i="64"/>
  <c r="P210" i="64"/>
  <c r="P209" i="64"/>
  <c r="B208" i="64"/>
  <c r="P203" i="64"/>
  <c r="P202" i="64"/>
  <c r="P201" i="64"/>
  <c r="P200" i="64"/>
  <c r="P199" i="64"/>
  <c r="P198" i="64"/>
  <c r="A199" i="64"/>
  <c r="A200" i="64"/>
  <c r="A201" i="64"/>
  <c r="A202" i="64"/>
  <c r="A203" i="64"/>
  <c r="B199" i="64"/>
  <c r="B200" i="64"/>
  <c r="B201" i="64"/>
  <c r="B202" i="64"/>
  <c r="B203" i="64"/>
  <c r="P193" i="64"/>
  <c r="P189" i="64"/>
  <c r="P188" i="64"/>
  <c r="P187" i="64"/>
  <c r="P186" i="64"/>
  <c r="P185" i="64"/>
  <c r="P184" i="64"/>
  <c r="B185" i="64"/>
  <c r="B186" i="64"/>
  <c r="B187" i="64"/>
  <c r="B188" i="64"/>
  <c r="B189" i="64"/>
  <c r="A185" i="64"/>
  <c r="A186" i="64"/>
  <c r="A187" i="64"/>
  <c r="A188" i="64"/>
  <c r="A189" i="64"/>
  <c r="P166" i="64"/>
  <c r="P167" i="64"/>
  <c r="P169" i="64"/>
  <c r="P170" i="64"/>
  <c r="P171" i="64"/>
  <c r="P172" i="64"/>
  <c r="P173" i="64"/>
  <c r="P174" i="64"/>
  <c r="P175" i="64"/>
  <c r="P176" i="64"/>
  <c r="A171" i="64"/>
  <c r="A172" i="64"/>
  <c r="A173" i="64"/>
  <c r="A174" i="64"/>
  <c r="A175" i="64"/>
  <c r="A176" i="64"/>
  <c r="A140" i="64"/>
  <c r="A141" i="64"/>
  <c r="A142" i="64"/>
  <c r="A143" i="64"/>
  <c r="A144" i="64"/>
  <c r="A145" i="64"/>
  <c r="A146" i="64"/>
  <c r="A147" i="64"/>
  <c r="A149" i="64"/>
  <c r="A150" i="64"/>
  <c r="A151" i="64"/>
  <c r="A152" i="64"/>
  <c r="A153" i="64"/>
  <c r="A156" i="64"/>
  <c r="A157" i="64"/>
  <c r="A158" i="64"/>
  <c r="A159" i="64"/>
  <c r="A161" i="64"/>
  <c r="A162" i="64"/>
  <c r="A163" i="64"/>
  <c r="A164" i="64"/>
  <c r="A165" i="64"/>
  <c r="A166" i="64"/>
  <c r="A167" i="64"/>
  <c r="A169" i="64"/>
  <c r="A170" i="64"/>
  <c r="B140" i="64"/>
  <c r="B141" i="64"/>
  <c r="B142" i="64"/>
  <c r="B143" i="64"/>
  <c r="B144" i="64"/>
  <c r="B145" i="64"/>
  <c r="B146" i="64"/>
  <c r="B147" i="64"/>
  <c r="B148" i="64"/>
  <c r="B149" i="64"/>
  <c r="B150" i="64"/>
  <c r="B151" i="64"/>
  <c r="B152" i="64"/>
  <c r="B153" i="64"/>
  <c r="B155" i="64"/>
  <c r="B156" i="64"/>
  <c r="B157" i="64"/>
  <c r="B158" i="64"/>
  <c r="B159" i="64"/>
  <c r="B160" i="64"/>
  <c r="B161" i="64"/>
  <c r="B162" i="64"/>
  <c r="B163" i="64"/>
  <c r="B164" i="64"/>
  <c r="B165" i="64"/>
  <c r="B166" i="64"/>
  <c r="B167" i="64"/>
  <c r="B168" i="64"/>
  <c r="B169" i="64"/>
  <c r="B170" i="64"/>
  <c r="B171" i="64"/>
  <c r="B172" i="64"/>
  <c r="B173" i="64"/>
  <c r="B174" i="64"/>
  <c r="B175" i="64"/>
  <c r="B176" i="64"/>
  <c r="A125" i="64"/>
  <c r="B124" i="64"/>
  <c r="B103" i="64"/>
  <c r="A103" i="64"/>
  <c r="B102" i="64"/>
  <c r="A102" i="64"/>
  <c r="A68" i="64"/>
  <c r="B68" i="64"/>
  <c r="P42" i="64"/>
  <c r="P43" i="64"/>
  <c r="P44" i="64"/>
  <c r="P45" i="64"/>
  <c r="P46" i="64"/>
  <c r="P47" i="64"/>
  <c r="P48" i="64"/>
  <c r="P49" i="64"/>
  <c r="P50" i="64"/>
  <c r="P51" i="64"/>
  <c r="P53" i="64"/>
  <c r="P54" i="64"/>
  <c r="P55" i="64"/>
  <c r="P56" i="64"/>
  <c r="P57" i="64"/>
  <c r="P58" i="64"/>
  <c r="P59" i="64"/>
  <c r="P41" i="64"/>
  <c r="P34" i="64"/>
  <c r="P35" i="64"/>
  <c r="P36" i="64"/>
  <c r="P37" i="64"/>
  <c r="P33" i="64"/>
  <c r="A34" i="64"/>
  <c r="A35" i="64"/>
  <c r="A36" i="64"/>
  <c r="A37" i="64"/>
  <c r="B34" i="64"/>
  <c r="B35" i="64"/>
  <c r="B36" i="64"/>
  <c r="B37" i="64"/>
  <c r="B26" i="64"/>
  <c r="B27" i="64"/>
  <c r="B28" i="64"/>
  <c r="B29" i="64"/>
  <c r="A26" i="64"/>
  <c r="A27" i="64"/>
  <c r="A28" i="64"/>
  <c r="A29" i="64"/>
  <c r="F242" i="24"/>
  <c r="F243" i="24"/>
  <c r="F244" i="24"/>
  <c r="H226" i="24"/>
  <c r="J226" i="24" s="1"/>
  <c r="E226" i="64" s="1"/>
  <c r="H199" i="24"/>
  <c r="J199" i="24" s="1"/>
  <c r="E199" i="64" s="1"/>
  <c r="H202" i="24"/>
  <c r="J202" i="24" s="1"/>
  <c r="E202" i="64" s="1"/>
  <c r="H201" i="24"/>
  <c r="J201" i="24" s="1"/>
  <c r="E201" i="64" s="1"/>
  <c r="H203" i="24"/>
  <c r="H200" i="24"/>
  <c r="J200" i="24" s="1"/>
  <c r="E200" i="64" s="1"/>
  <c r="H198" i="24"/>
  <c r="J198" i="24" s="1"/>
  <c r="J203" i="24" l="1"/>
  <c r="H205" i="24"/>
  <c r="F64" i="24"/>
  <c r="F63" i="24"/>
  <c r="F62" i="24"/>
  <c r="E203" i="64" l="1"/>
  <c r="J205" i="24"/>
  <c r="F61" i="24"/>
  <c r="H109" i="24" l="1"/>
  <c r="J109" i="24" s="1"/>
  <c r="E109" i="64" s="1"/>
  <c r="F239" i="24"/>
  <c r="I157" i="10"/>
  <c r="I156" i="10"/>
  <c r="I155" i="10"/>
  <c r="I154" i="10"/>
  <c r="I153" i="10"/>
  <c r="I152" i="10"/>
  <c r="I151" i="10"/>
  <c r="I150" i="10"/>
  <c r="I149" i="10"/>
  <c r="I148" i="10"/>
  <c r="I144" i="10" l="1"/>
  <c r="F33" i="24"/>
  <c r="H68" i="24"/>
  <c r="J68" i="24" s="1"/>
  <c r="E68" i="64" s="1"/>
  <c r="H50" i="24"/>
  <c r="J50" i="24" s="1"/>
  <c r="E50" i="64" s="1"/>
  <c r="H49" i="24"/>
  <c r="J49" i="24" s="1"/>
  <c r="E49" i="64" s="1"/>
  <c r="H47" i="24"/>
  <c r="J47" i="24" s="1"/>
  <c r="E47" i="64" s="1"/>
  <c r="H46" i="24"/>
  <c r="J46" i="24" s="1"/>
  <c r="E46" i="64" s="1"/>
  <c r="F103" i="24"/>
  <c r="H35" i="24"/>
  <c r="J35" i="24" s="1"/>
  <c r="E35" i="64" s="1"/>
  <c r="F34" i="24"/>
  <c r="H63" i="24"/>
  <c r="J63" i="24" s="1"/>
  <c r="E63" i="64" s="1"/>
  <c r="H62" i="24"/>
  <c r="J62" i="24" s="1"/>
  <c r="E62" i="64" s="1"/>
  <c r="H61" i="24"/>
  <c r="J61" i="24" s="1"/>
  <c r="E61" i="64" s="1"/>
  <c r="G69" i="64" l="1"/>
  <c r="N69" i="64"/>
  <c r="F69" i="64"/>
  <c r="K69" i="64"/>
  <c r="I69" i="64"/>
  <c r="J69" i="64"/>
  <c r="L69" i="64"/>
  <c r="M69" i="64"/>
  <c r="H69" i="64"/>
  <c r="O69" i="64"/>
  <c r="H34" i="24"/>
  <c r="J34" i="24" s="1"/>
  <c r="E34" i="64" s="1"/>
  <c r="H103" i="24" l="1"/>
  <c r="J103" i="24" s="1"/>
  <c r="E103" i="64" s="1"/>
  <c r="F36" i="24"/>
  <c r="H36" i="24" s="1"/>
  <c r="J36" i="24" s="1"/>
  <c r="E36" i="64" s="1"/>
  <c r="F29" i="24"/>
  <c r="H28" i="24"/>
  <c r="J28" i="24" s="1"/>
  <c r="E28" i="64" s="1"/>
  <c r="H131" i="24" l="1"/>
  <c r="J131" i="24" s="1"/>
  <c r="E131" i="64" s="1"/>
  <c r="H130" i="24"/>
  <c r="J130" i="24" s="1"/>
  <c r="E130" i="64" s="1"/>
  <c r="H129" i="24"/>
  <c r="J129" i="24" s="1"/>
  <c r="E129" i="64" s="1"/>
  <c r="H128" i="24"/>
  <c r="J128" i="24" s="1"/>
  <c r="E128" i="64" s="1"/>
  <c r="H127" i="24"/>
  <c r="J127" i="24" s="1"/>
  <c r="E127" i="64" s="1"/>
  <c r="H37" i="24"/>
  <c r="J37" i="24" s="1"/>
  <c r="E37" i="64" s="1"/>
  <c r="H212" i="24" l="1"/>
  <c r="J212" i="24" s="1"/>
  <c r="E212" i="64" s="1"/>
  <c r="H211" i="24"/>
  <c r="J211" i="24" s="1"/>
  <c r="E211" i="64" s="1"/>
  <c r="H216" i="24"/>
  <c r="J216" i="24" s="1"/>
  <c r="E216" i="64" s="1"/>
  <c r="H215" i="24"/>
  <c r="J215" i="24" s="1"/>
  <c r="E215" i="64" s="1"/>
  <c r="H214" i="24"/>
  <c r="J214" i="24" s="1"/>
  <c r="E214" i="64" s="1"/>
  <c r="H210" i="24"/>
  <c r="J210" i="24" s="1"/>
  <c r="E210" i="64" s="1"/>
  <c r="H209" i="24"/>
  <c r="J209" i="24" s="1"/>
  <c r="E209" i="64" s="1"/>
  <c r="G217" i="64" l="1"/>
  <c r="M217" i="64"/>
  <c r="H217" i="64"/>
  <c r="E217" i="64"/>
  <c r="L217" i="64"/>
  <c r="N217" i="64"/>
  <c r="I217" i="64"/>
  <c r="O217" i="64"/>
  <c r="J217" i="64"/>
  <c r="F217" i="64"/>
  <c r="K217" i="64"/>
  <c r="J217" i="24"/>
  <c r="H217" i="24"/>
  <c r="I126" i="10"/>
  <c r="I125" i="10"/>
  <c r="I124" i="10"/>
  <c r="I138" i="10"/>
  <c r="I137" i="10"/>
  <c r="I136" i="10"/>
  <c r="I132" i="10" s="1"/>
  <c r="P217" i="64" l="1"/>
  <c r="F79" i="24"/>
  <c r="F78" i="24"/>
  <c r="F80" i="24"/>
  <c r="I24" i="10" l="1"/>
  <c r="I23" i="10"/>
  <c r="I26" i="10"/>
  <c r="I25" i="10"/>
  <c r="H56" i="24" s="1"/>
  <c r="J56" i="24" s="1"/>
  <c r="E56" i="64" s="1"/>
  <c r="I22" i="10"/>
  <c r="H59" i="24" s="1"/>
  <c r="J59" i="24" s="1"/>
  <c r="E59" i="64" s="1"/>
  <c r="I18" i="10" l="1"/>
  <c r="H98" i="24" s="1"/>
  <c r="J98" i="24" s="1"/>
  <c r="E98" i="64" s="1"/>
  <c r="H150" i="24"/>
  <c r="J150" i="24" s="1"/>
  <c r="E150" i="64" s="1"/>
  <c r="H152" i="24"/>
  <c r="J152" i="24" s="1"/>
  <c r="E152" i="64" s="1"/>
  <c r="H43" i="24" l="1"/>
  <c r="J43" i="24" s="1"/>
  <c r="E43" i="64" s="1"/>
  <c r="H95" i="24"/>
  <c r="J95" i="24" s="1"/>
  <c r="E95" i="64" s="1"/>
  <c r="H91" i="24"/>
  <c r="J91" i="24" s="1"/>
  <c r="E91" i="64" s="1"/>
  <c r="H64" i="24"/>
  <c r="H51" i="24"/>
  <c r="J51" i="24" s="1"/>
  <c r="E51" i="64" s="1"/>
  <c r="H48" i="24"/>
  <c r="J48" i="24" s="1"/>
  <c r="E48" i="64" s="1"/>
  <c r="H176" i="24"/>
  <c r="J176" i="24" s="1"/>
  <c r="E176" i="64" s="1"/>
  <c r="J64" i="24" l="1"/>
  <c r="H171" i="24"/>
  <c r="J171" i="24" s="1"/>
  <c r="E171" i="64" s="1"/>
  <c r="H175" i="24"/>
  <c r="J175" i="24" s="1"/>
  <c r="E175" i="64" s="1"/>
  <c r="E64" i="64" l="1"/>
  <c r="J65" i="64" s="1"/>
  <c r="H173" i="24"/>
  <c r="J173" i="24" s="1"/>
  <c r="E173" i="64" s="1"/>
  <c r="H174" i="24"/>
  <c r="J174" i="24" s="1"/>
  <c r="E174" i="64" s="1"/>
  <c r="H163" i="24"/>
  <c r="J163" i="24" s="1"/>
  <c r="E163" i="64" s="1"/>
  <c r="H162" i="24"/>
  <c r="J162" i="24" s="1"/>
  <c r="E162" i="64" s="1"/>
  <c r="H159" i="24"/>
  <c r="J159" i="24" s="1"/>
  <c r="E159" i="64" s="1"/>
  <c r="F158" i="24"/>
  <c r="H65" i="64" l="1"/>
  <c r="E65" i="64"/>
  <c r="F65" i="64"/>
  <c r="L65" i="64"/>
  <c r="N65" i="64"/>
  <c r="G65" i="64"/>
  <c r="K65" i="64"/>
  <c r="O65" i="64"/>
  <c r="M65" i="64"/>
  <c r="I65" i="64"/>
  <c r="H158" i="24"/>
  <c r="J158" i="24" s="1"/>
  <c r="E158" i="64" s="1"/>
  <c r="H157" i="24"/>
  <c r="J157" i="24" s="1"/>
  <c r="E157" i="64" s="1"/>
  <c r="H119" i="24"/>
  <c r="J119" i="24" s="1"/>
  <c r="E119" i="64" s="1"/>
  <c r="P65" i="64" l="1"/>
  <c r="H239" i="24"/>
  <c r="J239" i="24" s="1"/>
  <c r="E239" i="64" s="1"/>
  <c r="H125" i="24"/>
  <c r="H220" i="24"/>
  <c r="J125" i="24" l="1"/>
  <c r="H136" i="24"/>
  <c r="J220" i="24"/>
  <c r="H221" i="24"/>
  <c r="P270" i="64"/>
  <c r="P252" i="64"/>
  <c r="P225" i="64"/>
  <c r="P159" i="64"/>
  <c r="P162" i="64"/>
  <c r="P163" i="64"/>
  <c r="P164" i="64"/>
  <c r="P165" i="64"/>
  <c r="P151" i="64"/>
  <c r="P153" i="64"/>
  <c r="P156" i="64"/>
  <c r="P157" i="64"/>
  <c r="P158" i="64"/>
  <c r="P141" i="64"/>
  <c r="P142" i="64"/>
  <c r="P143" i="64"/>
  <c r="P144" i="64"/>
  <c r="P145" i="64"/>
  <c r="P146" i="64"/>
  <c r="P147" i="64"/>
  <c r="P149" i="64"/>
  <c r="P150" i="64"/>
  <c r="P140" i="64"/>
  <c r="E125" i="64" l="1"/>
  <c r="J136" i="24"/>
  <c r="J221" i="24"/>
  <c r="E220" i="64" s="1"/>
  <c r="P257" i="64"/>
  <c r="P125" i="64"/>
  <c r="P108" i="64"/>
  <c r="P118" i="64"/>
  <c r="P119" i="64"/>
  <c r="P120" i="64"/>
  <c r="P107" i="64"/>
  <c r="P103" i="64"/>
  <c r="P102" i="64"/>
  <c r="P73" i="64"/>
  <c r="P74" i="64"/>
  <c r="P75" i="64"/>
  <c r="P76" i="64"/>
  <c r="P77" i="64"/>
  <c r="P78" i="64"/>
  <c r="P79" i="64"/>
  <c r="P80" i="64"/>
  <c r="P81" i="64"/>
  <c r="P82" i="64"/>
  <c r="P83" i="64"/>
  <c r="P85" i="64"/>
  <c r="P86" i="64"/>
  <c r="P87" i="64"/>
  <c r="P72" i="64"/>
  <c r="P68" i="64"/>
  <c r="P26" i="64"/>
  <c r="P27" i="64"/>
  <c r="P28" i="64"/>
  <c r="P29" i="64"/>
  <c r="P25" i="64"/>
  <c r="P20" i="64"/>
  <c r="E198" i="64"/>
  <c r="B293" i="64"/>
  <c r="A293" i="64"/>
  <c r="B265" i="64"/>
  <c r="A265" i="64"/>
  <c r="B261" i="64"/>
  <c r="A261" i="64"/>
  <c r="B257" i="64"/>
  <c r="A257" i="24"/>
  <c r="A253" i="64"/>
  <c r="B253" i="64"/>
  <c r="B252" i="64"/>
  <c r="A252" i="64"/>
  <c r="B248" i="64"/>
  <c r="A248" i="64"/>
  <c r="B235" i="64"/>
  <c r="A235" i="64"/>
  <c r="B198" i="64"/>
  <c r="A198" i="64"/>
  <c r="B193" i="64"/>
  <c r="A193" i="64"/>
  <c r="B184" i="64"/>
  <c r="A184" i="64"/>
  <c r="B180" i="64"/>
  <c r="A180" i="64"/>
  <c r="B139" i="64"/>
  <c r="A108" i="64"/>
  <c r="B107" i="64"/>
  <c r="B72" i="64"/>
  <c r="A72" i="64"/>
  <c r="B33" i="64"/>
  <c r="A33" i="64"/>
  <c r="B25" i="64"/>
  <c r="A25" i="64"/>
  <c r="A20" i="64"/>
  <c r="B20" i="64"/>
  <c r="G136" i="64"/>
  <c r="F27" i="24"/>
  <c r="G221" i="64" l="1"/>
  <c r="F221" i="64"/>
  <c r="J221" i="64"/>
  <c r="K221" i="64"/>
  <c r="L221" i="64"/>
  <c r="M221" i="64"/>
  <c r="H221" i="64"/>
  <c r="I221" i="64"/>
  <c r="N221" i="64"/>
  <c r="O221" i="64"/>
  <c r="G205" i="64"/>
  <c r="K205" i="64"/>
  <c r="O205" i="64"/>
  <c r="H205" i="64"/>
  <c r="L205" i="64"/>
  <c r="F205" i="64"/>
  <c r="J205" i="64"/>
  <c r="I205" i="64"/>
  <c r="M205" i="64"/>
  <c r="E205" i="64"/>
  <c r="N205" i="64"/>
  <c r="M136" i="64"/>
  <c r="J136" i="64"/>
  <c r="E136" i="64"/>
  <c r="I136" i="64"/>
  <c r="N136" i="64"/>
  <c r="F136" i="64"/>
  <c r="L136" i="64"/>
  <c r="H136" i="64"/>
  <c r="O136" i="64"/>
  <c r="K136" i="64"/>
  <c r="H26" i="24"/>
  <c r="J26" i="24" s="1"/>
  <c r="E26" i="64" s="1"/>
  <c r="P221" i="64" l="1"/>
  <c r="P205" i="64"/>
  <c r="P136" i="64"/>
  <c r="H243" i="24"/>
  <c r="J243" i="24" s="1"/>
  <c r="E243" i="64" s="1"/>
  <c r="H244" i="24"/>
  <c r="J244" i="24" s="1"/>
  <c r="E244" i="64" s="1"/>
  <c r="H242" i="24"/>
  <c r="J242" i="24" s="1"/>
  <c r="E242" i="64" s="1"/>
  <c r="H29" i="24"/>
  <c r="J29" i="24" s="1"/>
  <c r="E29" i="64" s="1"/>
  <c r="H27" i="24" l="1"/>
  <c r="J27" i="24" s="1"/>
  <c r="E27" i="64" s="1"/>
  <c r="I172" i="10" l="1"/>
  <c r="I171" i="10"/>
  <c r="I170" i="10"/>
  <c r="I169" i="10"/>
  <c r="I168" i="10"/>
  <c r="I167" i="10"/>
  <c r="I163" i="10" l="1"/>
  <c r="H241" i="24" l="1"/>
  <c r="H287" i="24"/>
  <c r="J287" i="24" s="1"/>
  <c r="E287" i="64" s="1"/>
  <c r="H286" i="24"/>
  <c r="J286" i="24" s="1"/>
  <c r="E286" i="64" s="1"/>
  <c r="H285" i="24"/>
  <c r="J285" i="24" s="1"/>
  <c r="E285" i="64" s="1"/>
  <c r="H284" i="24"/>
  <c r="J284" i="24" s="1"/>
  <c r="E284" i="64" s="1"/>
  <c r="H283" i="24"/>
  <c r="J283" i="24" s="1"/>
  <c r="H282" i="24"/>
  <c r="H193" i="24"/>
  <c r="H195" i="24" s="1"/>
  <c r="H185" i="24"/>
  <c r="J185" i="24" s="1"/>
  <c r="E185" i="64" s="1"/>
  <c r="H172" i="24"/>
  <c r="J172" i="24" s="1"/>
  <c r="E172" i="64" s="1"/>
  <c r="H169" i="24"/>
  <c r="J169" i="24" s="1"/>
  <c r="E169" i="64" s="1"/>
  <c r="H166" i="24"/>
  <c r="J166" i="24" s="1"/>
  <c r="E166" i="64" s="1"/>
  <c r="H165" i="24"/>
  <c r="J165" i="24" s="1"/>
  <c r="E165" i="64" s="1"/>
  <c r="H164" i="24"/>
  <c r="J164" i="24" s="1"/>
  <c r="E164" i="64" s="1"/>
  <c r="H156" i="24"/>
  <c r="J156" i="24" s="1"/>
  <c r="E156" i="64" s="1"/>
  <c r="H153" i="24"/>
  <c r="J153" i="24" s="1"/>
  <c r="E153" i="64" s="1"/>
  <c r="H151" i="24"/>
  <c r="J151" i="24" s="1"/>
  <c r="E151" i="64" s="1"/>
  <c r="H149" i="24"/>
  <c r="H147" i="24"/>
  <c r="J147" i="24" s="1"/>
  <c r="E147" i="64" s="1"/>
  <c r="H146" i="24"/>
  <c r="J146" i="24" s="1"/>
  <c r="E146" i="64" s="1"/>
  <c r="H145" i="24"/>
  <c r="J145" i="24" s="1"/>
  <c r="E145" i="64" s="1"/>
  <c r="H144" i="24"/>
  <c r="J144" i="24" s="1"/>
  <c r="E144" i="64" s="1"/>
  <c r="H142" i="24"/>
  <c r="J142" i="24" s="1"/>
  <c r="E142" i="64" s="1"/>
  <c r="H141" i="24"/>
  <c r="J141" i="24" s="1"/>
  <c r="E141" i="64" s="1"/>
  <c r="H102" i="24"/>
  <c r="H253" i="24"/>
  <c r="J253" i="24" s="1"/>
  <c r="E253" i="64" s="1"/>
  <c r="H237" i="24"/>
  <c r="J237" i="24" s="1"/>
  <c r="E237" i="64" s="1"/>
  <c r="H236" i="24"/>
  <c r="J236" i="24" s="1"/>
  <c r="E236" i="64" s="1"/>
  <c r="H235" i="24"/>
  <c r="H186" i="24"/>
  <c r="J186" i="24" s="1"/>
  <c r="E186" i="64" s="1"/>
  <c r="H187" i="24"/>
  <c r="J187" i="24" s="1"/>
  <c r="E187" i="64" s="1"/>
  <c r="H188" i="24"/>
  <c r="J188" i="24" s="1"/>
  <c r="E188" i="64" s="1"/>
  <c r="H189" i="24"/>
  <c r="J189" i="24" s="1"/>
  <c r="E189" i="64" s="1"/>
  <c r="H161" i="24"/>
  <c r="J161" i="24" s="1"/>
  <c r="E161" i="64" s="1"/>
  <c r="H167" i="24"/>
  <c r="J167" i="24" s="1"/>
  <c r="E167" i="64" s="1"/>
  <c r="H170" i="24"/>
  <c r="J170" i="24" s="1"/>
  <c r="E170" i="64" s="1"/>
  <c r="H143" i="24"/>
  <c r="J143" i="24" s="1"/>
  <c r="E143" i="64" s="1"/>
  <c r="H110" i="24"/>
  <c r="J110" i="24" s="1"/>
  <c r="E110" i="64" s="1"/>
  <c r="H108" i="24"/>
  <c r="J282" i="24" l="1"/>
  <c r="E282" i="64" s="1"/>
  <c r="H290" i="24"/>
  <c r="J241" i="24"/>
  <c r="J102" i="24"/>
  <c r="J104" i="24" s="1"/>
  <c r="H104" i="24"/>
  <c r="J149" i="24"/>
  <c r="E149" i="64" s="1"/>
  <c r="J235" i="24"/>
  <c r="H245" i="24"/>
  <c r="J108" i="24"/>
  <c r="J193" i="24"/>
  <c r="J195" i="24" s="1"/>
  <c r="H73" i="24"/>
  <c r="J73" i="24" s="1"/>
  <c r="E73" i="64" s="1"/>
  <c r="H74" i="24"/>
  <c r="J74" i="24" s="1"/>
  <c r="E74" i="64" s="1"/>
  <c r="H75" i="24"/>
  <c r="J75" i="24" s="1"/>
  <c r="E75" i="64" s="1"/>
  <c r="H76" i="24"/>
  <c r="J76" i="24" s="1"/>
  <c r="E76" i="64" s="1"/>
  <c r="H77" i="24"/>
  <c r="J77" i="24" s="1"/>
  <c r="E77" i="64" s="1"/>
  <c r="H78" i="24"/>
  <c r="J78" i="24" s="1"/>
  <c r="E78" i="64" s="1"/>
  <c r="H79" i="24"/>
  <c r="J79" i="24" s="1"/>
  <c r="E79" i="64" s="1"/>
  <c r="H80" i="24"/>
  <c r="J80" i="24" s="1"/>
  <c r="E80" i="64" s="1"/>
  <c r="H81" i="24"/>
  <c r="J81" i="24" s="1"/>
  <c r="E81" i="64" s="1"/>
  <c r="H82" i="24"/>
  <c r="J82" i="24" s="1"/>
  <c r="E82" i="64" s="1"/>
  <c r="H83" i="24"/>
  <c r="J83" i="24" s="1"/>
  <c r="E83" i="64" s="1"/>
  <c r="H85" i="24"/>
  <c r="J85" i="24" s="1"/>
  <c r="E85" i="64" s="1"/>
  <c r="H86" i="24"/>
  <c r="J86" i="24" s="1"/>
  <c r="E86" i="64" s="1"/>
  <c r="H87" i="24"/>
  <c r="J87" i="24" s="1"/>
  <c r="E87" i="64" s="1"/>
  <c r="J290" i="24" l="1"/>
  <c r="E241" i="64"/>
  <c r="H121" i="24"/>
  <c r="E108" i="64"/>
  <c r="H65" i="24"/>
  <c r="E102" i="64"/>
  <c r="J245" i="24"/>
  <c r="E235" i="64"/>
  <c r="E193" i="64"/>
  <c r="I195" i="64" l="1"/>
  <c r="M195" i="64"/>
  <c r="E195" i="64"/>
  <c r="L195" i="64"/>
  <c r="J195" i="64"/>
  <c r="N195" i="64"/>
  <c r="H195" i="64"/>
  <c r="G195" i="64"/>
  <c r="K195" i="64"/>
  <c r="O195" i="64"/>
  <c r="F195" i="64"/>
  <c r="J121" i="24"/>
  <c r="H290" i="64"/>
  <c r="M290" i="64"/>
  <c r="G290" i="64"/>
  <c r="K290" i="64"/>
  <c r="I290" i="64"/>
  <c r="L290" i="64"/>
  <c r="E290" i="64"/>
  <c r="J290" i="64"/>
  <c r="F290" i="64"/>
  <c r="O290" i="64"/>
  <c r="N290" i="64"/>
  <c r="J65" i="24"/>
  <c r="F245" i="64"/>
  <c r="E245" i="64"/>
  <c r="K245" i="64"/>
  <c r="G245" i="64"/>
  <c r="H245" i="64"/>
  <c r="M245" i="64"/>
  <c r="L245" i="64"/>
  <c r="N245" i="64"/>
  <c r="O245" i="64"/>
  <c r="I245" i="64"/>
  <c r="J245" i="64"/>
  <c r="H33" i="24"/>
  <c r="H38" i="24" s="1"/>
  <c r="N121" i="64" l="1"/>
  <c r="H121" i="64"/>
  <c r="M121" i="64"/>
  <c r="E121" i="64"/>
  <c r="F121" i="64"/>
  <c r="G121" i="64"/>
  <c r="O121" i="64"/>
  <c r="I121" i="64"/>
  <c r="L121" i="64"/>
  <c r="K121" i="64"/>
  <c r="J121" i="64"/>
  <c r="P245" i="64"/>
  <c r="P195" i="64"/>
  <c r="H104" i="64"/>
  <c r="L104" i="64"/>
  <c r="F104" i="64"/>
  <c r="N104" i="64"/>
  <c r="I104" i="64"/>
  <c r="M104" i="64"/>
  <c r="E104" i="64"/>
  <c r="J104" i="64"/>
  <c r="G104" i="64"/>
  <c r="O104" i="64"/>
  <c r="K104" i="64"/>
  <c r="J33" i="24"/>
  <c r="J38" i="24" s="1"/>
  <c r="P121" i="64" l="1"/>
  <c r="P104" i="64"/>
  <c r="E33" i="64"/>
  <c r="E38" i="64" s="1"/>
  <c r="H184" i="24"/>
  <c r="J38" i="64" l="1"/>
  <c r="N38" i="64"/>
  <c r="G38" i="64"/>
  <c r="K38" i="64"/>
  <c r="O38" i="64"/>
  <c r="L38" i="64"/>
  <c r="F38" i="64"/>
  <c r="M38" i="64"/>
  <c r="H38" i="64"/>
  <c r="I38" i="64"/>
  <c r="J184" i="24"/>
  <c r="E184" i="64" s="1"/>
  <c r="H190" i="24"/>
  <c r="H140" i="24"/>
  <c r="J140" i="24" l="1"/>
  <c r="H177" i="24"/>
  <c r="M190" i="64"/>
  <c r="E190" i="64"/>
  <c r="H190" i="64"/>
  <c r="J190" i="64"/>
  <c r="N190" i="64"/>
  <c r="G190" i="64"/>
  <c r="L190" i="64"/>
  <c r="F190" i="64"/>
  <c r="O190" i="64"/>
  <c r="I190" i="64"/>
  <c r="K190" i="64"/>
  <c r="P38" i="64"/>
  <c r="J190" i="24"/>
  <c r="J177" i="24" l="1"/>
  <c r="E140" i="64"/>
  <c r="E177" i="64" s="1"/>
  <c r="P190" i="64"/>
  <c r="H257" i="24"/>
  <c r="J257" i="24" s="1"/>
  <c r="E257" i="64" s="1"/>
  <c r="H227" i="24"/>
  <c r="H232" i="24" s="1"/>
  <c r="J227" i="24" l="1"/>
  <c r="E227" i="64" s="1"/>
  <c r="J177" i="64"/>
  <c r="M177" i="64"/>
  <c r="O177" i="64"/>
  <c r="H177" i="64"/>
  <c r="G177" i="64"/>
  <c r="I177" i="64"/>
  <c r="N177" i="64"/>
  <c r="F177" i="64"/>
  <c r="L177" i="64"/>
  <c r="K177" i="64"/>
  <c r="H258" i="64"/>
  <c r="M258" i="64"/>
  <c r="K258" i="64"/>
  <c r="I258" i="64"/>
  <c r="O258" i="64"/>
  <c r="G258" i="64"/>
  <c r="L258" i="64"/>
  <c r="N258" i="64"/>
  <c r="J258" i="64"/>
  <c r="E258" i="64"/>
  <c r="F258" i="64"/>
  <c r="J258" i="24"/>
  <c r="H258" i="24"/>
  <c r="H180" i="24"/>
  <c r="H25" i="24"/>
  <c r="H30" i="24" s="1"/>
  <c r="H293" i="24"/>
  <c r="H265" i="24"/>
  <c r="H266" i="24" s="1"/>
  <c r="H261" i="24"/>
  <c r="H252" i="24"/>
  <c r="H254" i="24" s="1"/>
  <c r="H248" i="24"/>
  <c r="J248" i="24" s="1"/>
  <c r="E248" i="64" s="1"/>
  <c r="E249" i="64" s="1"/>
  <c r="H72" i="24"/>
  <c r="H99" i="24" s="1"/>
  <c r="H69" i="24"/>
  <c r="H20" i="24"/>
  <c r="H22" i="24" s="1"/>
  <c r="O232" i="64" l="1"/>
  <c r="J232" i="64"/>
  <c r="G232" i="64"/>
  <c r="N232" i="64"/>
  <c r="H232" i="64"/>
  <c r="E232" i="64"/>
  <c r="I232" i="64"/>
  <c r="M232" i="64"/>
  <c r="L232" i="64"/>
  <c r="K232" i="64"/>
  <c r="F232" i="64"/>
  <c r="J232" i="24"/>
  <c r="P177" i="64"/>
  <c r="P258" i="64"/>
  <c r="J72" i="24"/>
  <c r="J99" i="24" s="1"/>
  <c r="J249" i="24"/>
  <c r="H294" i="24"/>
  <c r="J293" i="24"/>
  <c r="E293" i="64" s="1"/>
  <c r="E294" i="64" s="1"/>
  <c r="J180" i="24"/>
  <c r="E180" i="64" s="1"/>
  <c r="E181" i="64" s="1"/>
  <c r="H181" i="24"/>
  <c r="J20" i="24"/>
  <c r="J261" i="24"/>
  <c r="E261" i="64" s="1"/>
  <c r="H262" i="24"/>
  <c r="J252" i="24"/>
  <c r="J25" i="24"/>
  <c r="J265" i="24"/>
  <c r="E265" i="64" s="1"/>
  <c r="E221" i="64"/>
  <c r="H249" i="24"/>
  <c r="E20" i="64" l="1"/>
  <c r="J22" i="24"/>
  <c r="E252" i="64"/>
  <c r="M254" i="64" s="1"/>
  <c r="J254" i="24"/>
  <c r="P232" i="64"/>
  <c r="E72" i="64"/>
  <c r="J30" i="24"/>
  <c r="E25" i="64"/>
  <c r="J69" i="24"/>
  <c r="H296" i="24"/>
  <c r="J181" i="24"/>
  <c r="J294" i="24"/>
  <c r="J266" i="24"/>
  <c r="J262" i="24"/>
  <c r="H254" i="64" l="1"/>
  <c r="H22" i="64"/>
  <c r="L22" i="64"/>
  <c r="F22" i="64"/>
  <c r="O22" i="64"/>
  <c r="I22" i="64"/>
  <c r="M22" i="64"/>
  <c r="E22" i="64"/>
  <c r="K22" i="64"/>
  <c r="J22" i="64"/>
  <c r="N22" i="64"/>
  <c r="G22" i="64"/>
  <c r="L254" i="64"/>
  <c r="I254" i="64"/>
  <c r="N254" i="64"/>
  <c r="J254" i="64"/>
  <c r="O254" i="64"/>
  <c r="G254" i="64"/>
  <c r="F254" i="64"/>
  <c r="K254" i="64"/>
  <c r="E254" i="64"/>
  <c r="H99" i="64"/>
  <c r="L99" i="64"/>
  <c r="E99" i="64"/>
  <c r="F99" i="64"/>
  <c r="K99" i="64"/>
  <c r="I99" i="64"/>
  <c r="M99" i="64"/>
  <c r="G99" i="64"/>
  <c r="O99" i="64"/>
  <c r="J99" i="64"/>
  <c r="N99" i="64"/>
  <c r="M30" i="64"/>
  <c r="O30" i="64"/>
  <c r="L30" i="64"/>
  <c r="N30" i="64"/>
  <c r="E69" i="64"/>
  <c r="J296" i="24"/>
  <c r="F30" i="64"/>
  <c r="I30" i="64"/>
  <c r="H30" i="64"/>
  <c r="E30" i="64"/>
  <c r="J30" i="64"/>
  <c r="K30" i="64"/>
  <c r="G30" i="64"/>
  <c r="P22" i="64" l="1"/>
  <c r="P254" i="64"/>
  <c r="K296" i="64"/>
  <c r="L296" i="64"/>
  <c r="N296" i="64"/>
  <c r="E296" i="64"/>
  <c r="H296" i="64"/>
  <c r="J296" i="64"/>
  <c r="M296" i="64"/>
  <c r="G296" i="64"/>
  <c r="O296" i="64"/>
  <c r="F296" i="64"/>
  <c r="I296" i="64"/>
  <c r="P69" i="64"/>
  <c r="P99" i="64"/>
  <c r="P30" i="64"/>
  <c r="P290" i="64"/>
  <c r="F297" i="64" l="1"/>
  <c r="J297" i="64"/>
  <c r="H297" i="64"/>
  <c r="O297" i="64"/>
  <c r="N297" i="64"/>
  <c r="G297" i="64"/>
  <c r="L297" i="64"/>
  <c r="I297" i="64"/>
  <c r="M297" i="64"/>
  <c r="K297" i="64"/>
  <c r="P296" i="64"/>
  <c r="P297" i="64" s="1"/>
</calcChain>
</file>

<file path=xl/sharedStrings.xml><?xml version="1.0" encoding="utf-8"?>
<sst xmlns="http://schemas.openxmlformats.org/spreadsheetml/2006/main" count="1238" uniqueCount="551">
  <si>
    <t>ITENS</t>
  </si>
  <si>
    <t>DESCRIÇÃO</t>
  </si>
  <si>
    <t>QUANT.</t>
  </si>
  <si>
    <t>1.0</t>
  </si>
  <si>
    <t>PROJETOS</t>
  </si>
  <si>
    <t>1.1</t>
  </si>
  <si>
    <t>Subtotal</t>
  </si>
  <si>
    <t>2.0</t>
  </si>
  <si>
    <t>2.1</t>
  </si>
  <si>
    <t>3.0</t>
  </si>
  <si>
    <t>MOVIMENTO DE TERRA</t>
  </si>
  <si>
    <t>3.1</t>
  </si>
  <si>
    <t>4.0</t>
  </si>
  <si>
    <t>INFRAESTRUTURA - FUNDAÇÃO SIMPLES</t>
  </si>
  <si>
    <t>4.1</t>
  </si>
  <si>
    <t>5.0</t>
  </si>
  <si>
    <t>FUNDAÇÕES ESPECIAIS</t>
  </si>
  <si>
    <t>6.0</t>
  </si>
  <si>
    <t>SUPERESTRUTURA</t>
  </si>
  <si>
    <t>6.1</t>
  </si>
  <si>
    <t>7.0</t>
  </si>
  <si>
    <t>7.1</t>
  </si>
  <si>
    <t>8.0</t>
  </si>
  <si>
    <t>8.1</t>
  </si>
  <si>
    <t>9.0</t>
  </si>
  <si>
    <t>COBERTURA</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</si>
  <si>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</si>
  <si>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</si>
  <si>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</si>
  <si>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</si>
  <si>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</si>
  <si>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</si>
  <si>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</si>
  <si>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</si>
  <si>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</si>
  <si>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</si>
  <si>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</si>
  <si>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</si>
  <si>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</si>
  <si>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</si>
  <si>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</si>
  <si>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</si>
  <si>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</si>
  <si>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</si>
  <si>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</si>
  <si>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</si>
  <si>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</si>
  <si>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</si>
  <si>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</si>
  <si>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</si>
  <si>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</si>
  <si>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</si>
  <si>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</si>
  <si>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</si>
  <si>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</si>
  <si>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</si>
  <si>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</si>
  <si>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</si>
  <si>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</si>
  <si>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</si>
  <si>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</si>
  <si>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</si>
  <si>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</si>
  <si>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</si>
  <si>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</si>
  <si>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</si>
  <si>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24.1</t>
  </si>
  <si>
    <t>25.0</t>
  </si>
  <si>
    <t>INSTALAÇÕES ESPECIAIS (SOM, ALARME, CFTV, DENTRE OUTROS)</t>
  </si>
  <si>
    <t>TOTAL</t>
  </si>
  <si>
    <t>ALVENARIA / DIVISÓRIA</t>
  </si>
  <si>
    <t>ESQUADRIAS</t>
  </si>
  <si>
    <t>REVESTIMENTOS</t>
  </si>
  <si>
    <t>25.1</t>
  </si>
  <si>
    <t>1º MÊS</t>
  </si>
  <si>
    <t>2º MÊS</t>
  </si>
  <si>
    <t>3º MÊS</t>
  </si>
  <si>
    <t>UNIDADE</t>
  </si>
  <si>
    <t>MÊS</t>
  </si>
  <si>
    <t>CÓDIGO</t>
  </si>
  <si>
    <t>SERVIÇOS PRELIMINARES</t>
  </si>
  <si>
    <t>UNIVERSIDADE FEDERAL DE ALFENAS</t>
  </si>
  <si>
    <t>PRO-REITORIA DE PLANEJAMENTO ORÇAMENTO E DESENVOLVIMENTO INSTITUCIONAL</t>
  </si>
  <si>
    <t>COORDENADORIA DE PROJETOS E OBRAS</t>
  </si>
  <si>
    <t>PLANILHA ANALÍTICA DE CUSTOS - PAC</t>
  </si>
  <si>
    <t>Obra:</t>
  </si>
  <si>
    <t>Local:</t>
  </si>
  <si>
    <t>Campus</t>
  </si>
  <si>
    <t>BDI (obra):</t>
  </si>
  <si>
    <t>BDI (serviço):</t>
  </si>
  <si>
    <t>BDI (equipamento):</t>
  </si>
  <si>
    <t>UN.</t>
  </si>
  <si>
    <t>CUSTO UNITÁRIO (MATERIAL + MDO)</t>
  </si>
  <si>
    <t>PREÇO UNITÁRIO</t>
  </si>
  <si>
    <t>BDI</t>
  </si>
  <si>
    <t>PREÇO TOTAL (com BDI)</t>
  </si>
  <si>
    <t>SISTEMA DE CUSTO DE REFERÊNCIA</t>
  </si>
  <si>
    <t>SINAPI</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</si>
  <si>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</si>
  <si>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</si>
  <si>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</si>
  <si>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</si>
  <si>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</si>
  <si>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</si>
  <si>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</si>
  <si>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</si>
  <si>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</si>
  <si>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</si>
  <si>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</si>
  <si>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</si>
  <si>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</si>
  <si>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Fontes:</t>
  </si>
  <si>
    <t>SUGESTÃO DE CRONOGRAMA FÍSICO-FINANCEIRO</t>
  </si>
  <si>
    <t>4º MÊS</t>
  </si>
  <si>
    <t>5º MÊS</t>
  </si>
  <si>
    <t>6º MÊS</t>
  </si>
  <si>
    <t>Não se aplica</t>
  </si>
  <si>
    <t>Placa de obra (para construcao civil) em chapa galvanizada *n. 22 *, adesivada de 3,60 x 2,00m e 2,00 x  1,50m</t>
  </si>
  <si>
    <t>2.2</t>
  </si>
  <si>
    <t>2.3</t>
  </si>
  <si>
    <t>2.4</t>
  </si>
  <si>
    <t>m²</t>
  </si>
  <si>
    <t>ORSE</t>
  </si>
  <si>
    <t>kg</t>
  </si>
  <si>
    <t>Estrutura</t>
  </si>
  <si>
    <t>10.2</t>
  </si>
  <si>
    <t>10.3</t>
  </si>
  <si>
    <t>10.4</t>
  </si>
  <si>
    <t>10.5</t>
  </si>
  <si>
    <t>10.6</t>
  </si>
  <si>
    <t>10.7</t>
  </si>
  <si>
    <t>Quadros</t>
  </si>
  <si>
    <t>m</t>
  </si>
  <si>
    <t>Iluminação e Tomadas</t>
  </si>
  <si>
    <t>un.</t>
  </si>
  <si>
    <t>INSTALAÇÕES DE ELÉTRICAS</t>
  </si>
  <si>
    <t>Esquadrias Metálicas</t>
  </si>
  <si>
    <t>mês</t>
  </si>
  <si>
    <t>10.8</t>
  </si>
  <si>
    <t>m³</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</si>
  <si>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</si>
  <si>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</si>
  <si>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</si>
  <si>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</si>
  <si>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</si>
  <si>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</si>
  <si>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Almoxarife com encargos complementares.</t>
  </si>
  <si>
    <t>PREÇO TOTAL</t>
  </si>
  <si>
    <t>17.2</t>
  </si>
  <si>
    <t>MOVIMENTAÇÃO DE TERRA</t>
  </si>
  <si>
    <t>Locação de container - Almoxarifado sem banheiro - 6,00 x 2,40m - Rev 02_02/2022</t>
  </si>
  <si>
    <t>Locação de container - Refeitório sem banheiro - 6,00 x 2,40m equipado com 01\ar condicionado e mesa para 12 pessoas</t>
  </si>
  <si>
    <t>Locação de container 2,30 x 4,30 m, alt. 2,50 m, para sanitario, com 3 bacias, 4 chuveiros, 1 lavatorio e 1 mictorio (nao inclui mobilizacao/desmobilizacao)</t>
  </si>
  <si>
    <t>Elevador e escada para acessibilidade</t>
  </si>
  <si>
    <t>Varginha</t>
  </si>
  <si>
    <t>Escavação manual de vala para viga baldrame (incluindo escavação para colocação de fôrmas)</t>
  </si>
  <si>
    <r>
      <t xml:space="preserve">Estaca escavada mecanicamente, </t>
    </r>
    <r>
      <rPr>
        <sz val="9"/>
        <rFont val="Symbol"/>
        <family val="1"/>
        <charset val="2"/>
      </rPr>
      <t>f</t>
    </r>
    <r>
      <rPr>
        <sz val="9"/>
        <rFont val="Arial"/>
        <family val="2"/>
      </rPr>
      <t xml:space="preserve"> = 25 cm, incluído concreto usinado e armadura longitudinal</t>
    </r>
  </si>
  <si>
    <r>
      <t xml:space="preserve">Estaca escavada mecanicamente, </t>
    </r>
    <r>
      <rPr>
        <sz val="9"/>
        <rFont val="Symbol"/>
        <family val="1"/>
        <charset val="2"/>
      </rPr>
      <t>f</t>
    </r>
    <r>
      <rPr>
        <sz val="9"/>
        <rFont val="Arial"/>
        <family val="2"/>
      </rPr>
      <t xml:space="preserve"> = 40 cm, incluído concreto usinado e armadura longitudinal</t>
    </r>
  </si>
  <si>
    <t xml:space="preserve">                        {aço + arame recozido nº 18</t>
  </si>
  <si>
    <t>Blocos {montagem e desmontagem de formas em madeira serrada, e = 25 mm, 4 utilizações + sarrafos e pregos</t>
  </si>
  <si>
    <t xml:space="preserve">                       {aço + arame recozido nº 18</t>
  </si>
  <si>
    <t>Escadas</t>
  </si>
  <si>
    <t>Pilares {montagem e desmontagem de formas de chp. de mad. compensada resinada, e = 17 mm + sarrafos e pregos, 4 utilizações</t>
  </si>
  <si>
    <t>6.2</t>
  </si>
  <si>
    <t>6.3</t>
  </si>
  <si>
    <t>6.4</t>
  </si>
  <si>
    <t>6.5</t>
  </si>
  <si>
    <t>6.6</t>
  </si>
  <si>
    <t>6.7</t>
  </si>
  <si>
    <t>6.8</t>
  </si>
  <si>
    <t>6.9</t>
  </si>
  <si>
    <t>6.10</t>
  </si>
  <si>
    <t>6.11</t>
  </si>
  <si>
    <t>6.12</t>
  </si>
  <si>
    <t>6.13</t>
  </si>
  <si>
    <t>6.14</t>
  </si>
  <si>
    <t>6.15</t>
  </si>
  <si>
    <t>Vigas {montagem e desmontagem de formas de chp. de mad. serrada, e = 25 mm, sarrafos + pregos + escoras do tipo pontalete em madeira, 4 utilizações</t>
  </si>
  <si>
    <t>Vergas {montagem e desmontagem de formas de chp. de mad. serrada, e = 25 mm, sarrafos + pregos + escoras do tipo pontalete em madeira, 4 utilizações</t>
  </si>
  <si>
    <t>Lajes maciça {montagem e desmontagem de formas de chp. de mad. serrada, e = 25 mm, sarrafos + pregos + escoras do tipo pontalete em madeira, 4 utilizações</t>
  </si>
  <si>
    <t>Escadas {montagem e desmontagem de formas de chp. de mad. compensada resinada, e = 17 mm, sarrafos + pregos, 4 utilizações</t>
  </si>
  <si>
    <t>8.2</t>
  </si>
  <si>
    <t>8.3</t>
  </si>
  <si>
    <t>Entrada de Energia</t>
  </si>
  <si>
    <t>Reaterro manual de valas</t>
  </si>
  <si>
    <t>Caixa de inspeção ZD c/ padrão CEMIG</t>
  </si>
  <si>
    <t>Eletroduto corrugado em PEAD 4"</t>
  </si>
  <si>
    <t>unid</t>
  </si>
  <si>
    <t>Eletroduto metálico galvanizado 3/4"</t>
  </si>
  <si>
    <t>Condulete Alumínio encaixe tipo X 3/4"</t>
  </si>
  <si>
    <t>Eletroduto PVC flexível corrugado 3/4"</t>
  </si>
  <si>
    <t>Fiação e conexões</t>
  </si>
  <si>
    <t>Cabo Flexível (cobre) Isol.PVC - 450/750V  4 mm²</t>
  </si>
  <si>
    <t>Disjuntor Bipolar Termomagnético (220 V/127 V) - DIN 20 A - Curva C</t>
  </si>
  <si>
    <t>Disjuntor Tripolar Termomagnético - Tipo NEMA 80 A Curva C</t>
  </si>
  <si>
    <t>Dispositivo de Proteção Contra Surto-Classe I/II - 275V - Imax=60kA; In=30kA-Fornecimento e Instalação</t>
  </si>
  <si>
    <t>Luminária sobrepor p/ lampada LED</t>
  </si>
  <si>
    <t>10.9</t>
  </si>
  <si>
    <t>10.10</t>
  </si>
  <si>
    <t>10.11</t>
  </si>
  <si>
    <t>10.12</t>
  </si>
  <si>
    <t>10.13</t>
  </si>
  <si>
    <t>10.15</t>
  </si>
  <si>
    <t>10.16</t>
  </si>
  <si>
    <t>10.17</t>
  </si>
  <si>
    <t>10.18</t>
  </si>
  <si>
    <t>10.20</t>
  </si>
  <si>
    <t>Luminária tipo SPOT de embutir piso em aluminio blindado</t>
  </si>
  <si>
    <t>12.2</t>
  </si>
  <si>
    <t>12.3</t>
  </si>
  <si>
    <t>12.4</t>
  </si>
  <si>
    <t>12.5</t>
  </si>
  <si>
    <t>12.6</t>
  </si>
  <si>
    <r>
      <t xml:space="preserve">Curva 45° longa em PVC rígido soldável, </t>
    </r>
    <r>
      <rPr>
        <sz val="9"/>
        <color theme="1"/>
        <rFont val="Symbol"/>
        <family val="1"/>
        <charset val="2"/>
      </rPr>
      <t>f</t>
    </r>
    <r>
      <rPr>
        <sz val="9"/>
        <color theme="1"/>
        <rFont val="Arial"/>
        <family val="2"/>
      </rPr>
      <t xml:space="preserve"> = 100 mm</t>
    </r>
  </si>
  <si>
    <r>
      <t xml:space="preserve">Curva 90º curta em PVC, serie normal, esgoto predial, </t>
    </r>
    <r>
      <rPr>
        <sz val="9"/>
        <color theme="1"/>
        <rFont val="Symbol"/>
        <family val="1"/>
        <charset val="2"/>
      </rPr>
      <t>f</t>
    </r>
    <r>
      <rPr>
        <sz val="9"/>
        <color theme="1"/>
        <rFont val="Arial"/>
        <family val="2"/>
      </rPr>
      <t xml:space="preserve"> = 100 mm</t>
    </r>
  </si>
  <si>
    <r>
      <t xml:space="preserve">Luva de correr em PVC rígido soldável, para esgoto primário, </t>
    </r>
    <r>
      <rPr>
        <sz val="9"/>
        <color theme="1"/>
        <rFont val="Symbol"/>
        <family val="1"/>
        <charset val="2"/>
      </rPr>
      <t>f</t>
    </r>
    <r>
      <rPr>
        <sz val="9"/>
        <color theme="1"/>
        <rFont val="Arial"/>
        <family val="2"/>
      </rPr>
      <t xml:space="preserve"> = 100mm</t>
    </r>
  </si>
  <si>
    <r>
      <t xml:space="preserve">Tubo pvc rígido soldável ponta e bolsa p/ esgoto predial, </t>
    </r>
    <r>
      <rPr>
        <sz val="9"/>
        <color theme="1"/>
        <rFont val="Symbol"/>
        <family val="1"/>
        <charset val="2"/>
      </rPr>
      <t>f</t>
    </r>
    <r>
      <rPr>
        <sz val="9"/>
        <color theme="1"/>
        <rFont val="Arial"/>
        <family val="2"/>
      </rPr>
      <t xml:space="preserve"> = 100 mm</t>
    </r>
  </si>
  <si>
    <t>Caixa sifonada em PVC, 150 x 150 x 50 mm, com tampa cega, acabamento branco, Akros ou similar</t>
  </si>
  <si>
    <t>18.2</t>
  </si>
  <si>
    <t>18.3</t>
  </si>
  <si>
    <t>18.4</t>
  </si>
  <si>
    <t>Mapa tátil em acrílico medindo 70 x 50cm, com suporte em chapa em ferro 1" e tubo de ferro galvanizado ø=4", pintados e placa em granito cinza andorinha</t>
  </si>
  <si>
    <t>Sinalização para deficientes - placa metálica para corrimão em braille, dim 90 x 25 mm</t>
  </si>
  <si>
    <t>Sinalização para deficientes - faixa para degraus em borracha, dim 200 x 30 mm</t>
  </si>
  <si>
    <t>20.2</t>
  </si>
  <si>
    <t>Gestão da Obra (Administração de Obra, Gestão de RH, Seg. Trabalho, Manutenção de Equipamentos)</t>
  </si>
  <si>
    <t>24.2</t>
  </si>
  <si>
    <t>24.3</t>
  </si>
  <si>
    <t>24.4</t>
  </si>
  <si>
    <t>24.5</t>
  </si>
  <si>
    <t>24.6</t>
  </si>
  <si>
    <t>24.7</t>
  </si>
  <si>
    <t>24.8</t>
  </si>
  <si>
    <t>24.9</t>
  </si>
  <si>
    <t>24.10</t>
  </si>
  <si>
    <t>24.11</t>
  </si>
  <si>
    <t>Servente com encargos complementares</t>
  </si>
  <si>
    <t>chp</t>
  </si>
  <si>
    <t>chi</t>
  </si>
  <si>
    <t>Desmatamento, destocamento e limpeza mecanizada de terreno c/árvores de diâm. até 0,15m</t>
  </si>
  <si>
    <t>Remoção de tapume / chapas metálicas e de madeira, de forma manual, sem reaproveitamento</t>
  </si>
  <si>
    <t>Carga, manobra e descarga de entulho em caminhão basculante 6 m³ - carga com escavadeira hidráulica (caçamba de 0,80 m³ / 111 hp) e descarga livre</t>
  </si>
  <si>
    <t>18.5</t>
  </si>
  <si>
    <t>7º MÊS</t>
  </si>
  <si>
    <t>8º MÊS</t>
  </si>
  <si>
    <t>9º MÊS</t>
  </si>
  <si>
    <t>10º MÊS</t>
  </si>
  <si>
    <t>Cobertura da passarela</t>
  </si>
  <si>
    <t>9.6</t>
  </si>
  <si>
    <t>9.7</t>
  </si>
  <si>
    <t>9.8</t>
  </si>
  <si>
    <t>Cabo Flexível (cobre) Isol.PVC - 450/750V  2,5 mm²</t>
  </si>
  <si>
    <t>Cabo Flexível (cobre) Isol.PVC - 450/750V  1,5 mm²</t>
  </si>
  <si>
    <t>Disjuntor Bipolar Termomagnético (220 V/127 V) - DIN 16 A - Curva C</t>
  </si>
  <si>
    <t>Disjuntor Monopolar Termomagnético (220 V/127 V) - DIN 16 A - Curva C</t>
  </si>
  <si>
    <t>Cabo de cobre XLP/EPR  # = 50mm² -  dupla capa</t>
  </si>
  <si>
    <t>Cabo Flexível (cobre) Isol.PVC - 450/750V  25mm² - Verde ou Verde-Amarelo</t>
  </si>
  <si>
    <t xml:space="preserve">Disjuntor tripolar de 125A /220V </t>
  </si>
  <si>
    <t>Terminal de cobre de compressão        # = 50mm²</t>
  </si>
  <si>
    <t>Cabo Flexível (cobre) Isol.PVC - 0,6/1kV  35 mm²</t>
  </si>
  <si>
    <t>Disjuntor Tripolar Termomagnético - Tipo NEMA 125 A Curva C</t>
  </si>
  <si>
    <t>Luminária sobrepor tipo linear/perfil LED</t>
  </si>
  <si>
    <t>Luminária Pública LED</t>
  </si>
  <si>
    <t>Caixa de Passagem Elétrica 20x20x10cm de Embutir- Fornecimento e Instalação</t>
  </si>
  <si>
    <t>Suporte Poste 4 Luminárias Pública Pétala</t>
  </si>
  <si>
    <t>Sensor de presença com fotocelula</t>
  </si>
  <si>
    <t>Rele Fotoeletronico</t>
  </si>
  <si>
    <t>10.21</t>
  </si>
  <si>
    <t>10.22</t>
  </si>
  <si>
    <t>10.23</t>
  </si>
  <si>
    <t>10.24</t>
  </si>
  <si>
    <t>10.25</t>
  </si>
  <si>
    <t>10.26</t>
  </si>
  <si>
    <t>10.28</t>
  </si>
  <si>
    <t>10.29</t>
  </si>
  <si>
    <t>10.30</t>
  </si>
  <si>
    <t>Tomada 2P+T p\ condulete</t>
  </si>
  <si>
    <t>10.31</t>
  </si>
  <si>
    <t>Eletroduto metálico galvanizado 1.1/2"</t>
  </si>
  <si>
    <t>10.32</t>
  </si>
  <si>
    <t>10.33</t>
  </si>
  <si>
    <t>10.34</t>
  </si>
  <si>
    <t>{concreto    fck = 35MPa</t>
  </si>
  <si>
    <t>Concreto usinado bombeavel, classe de resistencia C35, com brita 0 e 1, slump = 100 +/- 20 mm, inclui servico de bombeamento (NBR 8953)</t>
  </si>
  <si>
    <t>Pedreiro com encargos complementares</t>
  </si>
  <si>
    <t>Vibrador de imersão, diâmetro de ponteira 45mm, motor elétrico trifásico potência de 2 cv - chi diurno</t>
  </si>
  <si>
    <t>Vibrador de imersão, diâmetro de ponteira 45mm, motor elétrico trifásico potência de 2 cv - chp diurno</t>
  </si>
  <si>
    <t>Quadro de distribuição de sobrepor, em resina termoplástica, para até 24 disjuntores, com barramento, padrão DIN, exclusive disjuntores (Ver memorial)</t>
  </si>
  <si>
    <t>Poste de aço galvanizado cônico contíno reto, diâmetro superior de 60mm, diâmetro da base 126mm, altura total 8m</t>
  </si>
  <si>
    <t>Joelho 90 graus, pvc, serie normal, esgoto predial, dn 100 mm, junta elástica, fornecido e instalado em ramal de descarga ou ramal de esgoto sanitário</t>
  </si>
  <si>
    <t>Limpeza geral</t>
  </si>
  <si>
    <t>Elevador para 13 pessoas, 3 paradas</t>
  </si>
  <si>
    <t>Auxiliar de eletricista com encargos complementares</t>
  </si>
  <si>
    <t>Eletricista com encargos complementares</t>
  </si>
  <si>
    <t>Luminária LED Sobrepor tipo linear</t>
  </si>
  <si>
    <t>8.4</t>
  </si>
  <si>
    <t>Alvenaria de vedação de blocos cerâmicos furados na vertical de 19x19x39 cm (espessura 19 cm) e argamassa de assentamento com preparo em betoneira</t>
  </si>
  <si>
    <t>Externo</t>
  </si>
  <si>
    <t>Emboço ou massa única em argamassa traço 1:2:8, preparo mecânico com betoneira 400 l, aplicada manualmente em panos de fachada com presença de vãos, espessura de 25 mm</t>
  </si>
  <si>
    <t>15.2</t>
  </si>
  <si>
    <t>Interno</t>
  </si>
  <si>
    <t>15.4</t>
  </si>
  <si>
    <t>15.5</t>
  </si>
  <si>
    <t>15.6</t>
  </si>
  <si>
    <t>Chapisco aplicado em alvenaria (com presença de vãos) e estruturas de concreto de fachada, com colher de pedreiro. argamassa traço 1:3 com preparo em betoneira 400l</t>
  </si>
  <si>
    <t>Aplicação manual de gesso desempenado (sem taliscas) em paredes de ambientes de área maior que 10m², espessura de 0,5cm</t>
  </si>
  <si>
    <t>Revestimento cerâmico para paredes externas em pastilhas de porcelana 5 x 5 cm (placas de 30 x 30 cm), alinhadas a prumo, aplicado em superfícies externas da sacada</t>
  </si>
  <si>
    <t>15.7</t>
  </si>
  <si>
    <t>Projeto de topografia (levantamento topográfico e de georreferenciamento para locação da obra)</t>
  </si>
  <si>
    <t>3.2</t>
  </si>
  <si>
    <t>4.2</t>
  </si>
  <si>
    <t>4.3</t>
  </si>
  <si>
    <t>4.4</t>
  </si>
  <si>
    <t>Cobertura do edifício</t>
  </si>
  <si>
    <t>Placa de inauguração em alumínio composto preto, 60x80cm, esp=4mm, (ACM constit. de 02 chapas sólidas de alumínio c/ núcleo central em polietileno), c/ pintura coilcoating PVDF KYNAR 500, texto gravado a laser, acab em verniz autom., mold em alumínio</t>
  </si>
  <si>
    <t>un</t>
  </si>
  <si>
    <t>Destocamento de árvores diâmetro superior a 0,30m</t>
  </si>
  <si>
    <t>Reaterro manual de valas com compactação mecanizada - piso térreo</t>
  </si>
  <si>
    <t xml:space="preserve">                           {aço + arame recozido nº 18</t>
  </si>
  <si>
    <t>3.3</t>
  </si>
  <si>
    <t>3.4</t>
  </si>
  <si>
    <t>3.5</t>
  </si>
  <si>
    <t>Cintas {montagem e desmontagem de formas de chp. de mad. serrada, e = 25 mm, sarrafos + pregos + escoras do tipo pontalete em madeira, 4 utilizações</t>
  </si>
  <si>
    <t>4.5</t>
  </si>
  <si>
    <t>4.6</t>
  </si>
  <si>
    <t>4.7</t>
  </si>
  <si>
    <t>4.8</t>
  </si>
  <si>
    <t>4.9</t>
  </si>
  <si>
    <t>4.10</t>
  </si>
  <si>
    <t>4.11</t>
  </si>
  <si>
    <t>4.12</t>
  </si>
  <si>
    <t>4.13</t>
  </si>
  <si>
    <t>4.14</t>
  </si>
  <si>
    <t xml:space="preserve">                          {concreto    fck = 35MPa</t>
  </si>
  <si>
    <t>4.15</t>
  </si>
  <si>
    <t>4.16</t>
  </si>
  <si>
    <t>4.17</t>
  </si>
  <si>
    <t>4.18</t>
  </si>
  <si>
    <t>4.19</t>
  </si>
  <si>
    <t>Compactação manual com compactador a percussão sapinho, sem controle do grau de compactação - fundação dos pilares da passarela</t>
  </si>
  <si>
    <t>Rufo em chapa de aço galvanizado número 24, corte de 25 cm, incluso transporte vertical</t>
  </si>
  <si>
    <t>Chapim (rufo capa) em aço galvanizado, corte 33</t>
  </si>
  <si>
    <t>Calha em chapa de aço galvanizado número 24, desenvolvimento de 50 cm, incluso transporte vertical</t>
  </si>
  <si>
    <t>Trama de madeira composta por terças para telhados de até 2 águas para telha ondulada de fibrocimento, metálica, plástica ou termoacústica, incluso transporte vertical</t>
  </si>
  <si>
    <t>Telhamento com telha ondulada de fibrocimento e = 6 mm, com recobrimento lateral de 1 1/4 de onda para telhado com inclinação máxima de 10°, com até 2 águas, incluso içamento</t>
  </si>
  <si>
    <t>Chapa de aco grossa, ASTM A36, e = 3/8 " (9,53 mm) 74,69 kg/m²</t>
  </si>
  <si>
    <t>Eletrodo revestido aws - e6013, diametro igual a 2,50 mm</t>
  </si>
  <si>
    <t>Parafuso de aco tipo chumbador parabolt, diametro 3/8", comprimento 75 mm</t>
  </si>
  <si>
    <t>Parafuso de ferro polido, sextavado, com rosca inteira, diametro 5/16", comprimento 3/4", com porca e arruela lisa leve</t>
  </si>
  <si>
    <t>Perfil de borracha epdm macico *12 x 15* mm para esquadrias</t>
  </si>
  <si>
    <t>Perfil de aluminio anodizado</t>
  </si>
  <si>
    <t>Silicone acetico uso geral incolor 280 g</t>
  </si>
  <si>
    <t>Auxiliar de serralheiro com encargos complementares</t>
  </si>
  <si>
    <t>Serralheiro com encargos complementares</t>
  </si>
  <si>
    <t>9.1</t>
  </si>
  <si>
    <t>9.4</t>
  </si>
  <si>
    <t>Placa fotoluminescente "S2" - 380 x 190 mm</t>
  </si>
  <si>
    <t>Placa fotoluminescente "S10" - 380 x 190 mm</t>
  </si>
  <si>
    <t>Placa fotoluminescente "E5" - 300 x 300 mm</t>
  </si>
  <si>
    <t>Placa fotoluminescente "E12" - 300 x 300 mm</t>
  </si>
  <si>
    <t>Placa fotoluminescente "P4" - 300 x 300 mm</t>
  </si>
  <si>
    <t>Extintor de incêndio portátil com carga de CO2 de 6 kg, classe BC - fornecimento e instalação.</t>
  </si>
  <si>
    <t>14.2</t>
  </si>
  <si>
    <t>14.3</t>
  </si>
  <si>
    <t>14.4</t>
  </si>
  <si>
    <t>14.5</t>
  </si>
  <si>
    <t>14.6</t>
  </si>
  <si>
    <t>Aplicação de fundo selador acrílico em paredes, uma demão.</t>
  </si>
  <si>
    <t>Aplicação de fundo selador acrílico em teto, uma demão.</t>
  </si>
  <si>
    <t>Aplicação manual de pintura com tinta látex acrílica em paredes, duas demãos (fosca e lavável)</t>
  </si>
  <si>
    <t>2.5</t>
  </si>
  <si>
    <t>,</t>
  </si>
  <si>
    <t>5.1</t>
  </si>
  <si>
    <t>7.2</t>
  </si>
  <si>
    <t>17.3</t>
  </si>
  <si>
    <t>Pintura interna</t>
  </si>
  <si>
    <t>17.4</t>
  </si>
  <si>
    <t>Sapatas {montagem e desmontagem de formas em madeira serrada, e = 25 mm, 4 utilizações + sarrafos e pregos</t>
  </si>
  <si>
    <t>Pintura com tinta alquídica de acabamento (esmalte sintético fosco) aplicada a rolo ou pincel sobre superfícies metálicas (exceto perfil) executado em obra (02 demãos).</t>
  </si>
  <si>
    <t>Pintura de proteção e/ou acabamento sobre superfícies metálicas com aplicação de 01 demão de primer epoxi rico em zinco, e = 35 micra - R1</t>
  </si>
  <si>
    <t>17.5</t>
  </si>
  <si>
    <t>Fosso</t>
  </si>
  <si>
    <t>Térreo</t>
  </si>
  <si>
    <t>Vigas baldrames {mont./desmont.de formas de chp.de mad. Resin. # = 14mm + sarrafo e pregos</t>
  </si>
  <si>
    <t>4.20</t>
  </si>
  <si>
    <t>4.21</t>
  </si>
  <si>
    <t>6.16</t>
  </si>
  <si>
    <t>6.17</t>
  </si>
  <si>
    <t>6.18</t>
  </si>
  <si>
    <t>Vigas baldrames {formas de chp. de mad. res. # = 14mm + sarrafo e pregos</t>
  </si>
  <si>
    <t>6.19</t>
  </si>
  <si>
    <t>6.20</t>
  </si>
  <si>
    <t>6.21</t>
  </si>
  <si>
    <t>6.22</t>
  </si>
  <si>
    <t>6.23</t>
  </si>
  <si>
    <t>6.24</t>
  </si>
  <si>
    <t>Contrapiso em argamassa traço 1:4 (cimento e areia), # = 6 cm, p/ térreo</t>
  </si>
  <si>
    <t>Regularização de contrapiso em argamassa traço 1:3 (cimento e areia), # = 3 cm, p/ térreo</t>
  </si>
  <si>
    <t>Piso tátil direcional pinado - Elementos em ABS revestido de inox (12 peças/m)</t>
  </si>
  <si>
    <t>Escavação manual para sapata (incluindo escavação para colocação de fôrmas) - fundações no talude</t>
  </si>
  <si>
    <t>Escavação manual para blocos de coroamento (incluindo escavação para colocação de fôrmas) - blocos e fosso do elevador</t>
  </si>
  <si>
    <t>Serviço de manutenção preventiva e corretiva dos elevadores</t>
  </si>
  <si>
    <t>4.3; 4.7; 4.10; 4.14; 4.17; 4.19; 4.21; 6.3; 6.6; 6.9; 6.12; 6.15; 6.18; 6.21; 6.24</t>
  </si>
  <si>
    <t>Contrapiso em argamassa traço 1:4 (cimento e areia), # = 6 cm, p/ região das sapatas</t>
  </si>
  <si>
    <t>17.6</t>
  </si>
  <si>
    <t>Aplicação manual de pintura com tinta látex acrílica em teto, duas demãos</t>
  </si>
  <si>
    <t>Granito cinza corumbá polido, #=2cm, p/ pisos internos e patamares da escada</t>
  </si>
  <si>
    <t>Granito cinza corumbá polido, #=2cm, p/ degraus da escada</t>
  </si>
  <si>
    <t>Granito cinza corumbá polido, #=2cm, p/ espelhos da escada</t>
  </si>
  <si>
    <t>Granito cinza corumbá polido, #=2cm, p/ rodapé dos degraus da escada</t>
  </si>
  <si>
    <t>Granito cinza corumbá polido, #=2cm, p/ rodapé dos pisos internos e patamares</t>
  </si>
  <si>
    <t>Granito cinza corumbá polido, #=2cm, p/ balizadores</t>
  </si>
  <si>
    <t>Granito cinza corumbá flameado, #=2cm, p/ degraus da escada</t>
  </si>
  <si>
    <t>Granito cinza corumbá flameado, #=2cm, p/ espelhos da escada</t>
  </si>
  <si>
    <t>Granito cinza corumbá flameado, #=2cm, p/ rodapé dos degraus da escada</t>
  </si>
  <si>
    <t>Granito cinza corumbá flameado, #=2cm, p/ área externa</t>
  </si>
  <si>
    <t>Granito cinza corumbá flameado, #=2cm, p/ passarela</t>
  </si>
  <si>
    <t>24.12</t>
  </si>
  <si>
    <t>24.13</t>
  </si>
  <si>
    <t>24.14</t>
  </si>
  <si>
    <t>24.15</t>
  </si>
  <si>
    <t>24.16</t>
  </si>
  <si>
    <t>24.17</t>
  </si>
  <si>
    <t>24.18</t>
  </si>
  <si>
    <t xml:space="preserve">                       {concreto    fck = 35MPa</t>
  </si>
  <si>
    <t>Vidro comum laminado liso incolor duplo, espessura total 8 mm (cada camada de 4 mm) - colocado</t>
  </si>
  <si>
    <t>24.19</t>
  </si>
  <si>
    <t>Piso tátil alerta pinado - Elementos em ABS revestido de inox (100 peças/m)</t>
  </si>
  <si>
    <t>Tapume em chapa compensada esp = 10mm (1 uso)</t>
  </si>
  <si>
    <t>8.5</t>
  </si>
  <si>
    <t>18.7</t>
  </si>
  <si>
    <t>Granito cinza corumbá polido, #=2cm, p/ soleiras</t>
  </si>
  <si>
    <t>Serviço</t>
  </si>
  <si>
    <t>Janela de alumínio tipo maxim-ar, com vidros, batente e ferragens. exclusive alizar, acabamento e contramarco. fornecimento e instalação.</t>
  </si>
  <si>
    <t>Contramarco de aço, fixação com argamassa - fornecimento e instalação.</t>
  </si>
  <si>
    <t>8.6</t>
  </si>
  <si>
    <t>Janela J1 - 163x165x0,00cm (c/contramarco, vidros 6mm, borracha de vedação e acessórios)</t>
  </si>
  <si>
    <t>Janela J2 - 163x165x212cm (c/contramarco, vidros 6mm, borracha de vedação e acessórios)</t>
  </si>
  <si>
    <t>8.7</t>
  </si>
  <si>
    <t>Janela J3 - 330x270x100cm (c/contramarco, vidros 6mm, borracha de vedação e acessórios)</t>
  </si>
  <si>
    <t>Janela J4 - 163x55x305cm (c/contramarco, vidros 6mm, borracha de vedação e acessórios)</t>
  </si>
  <si>
    <t>8.8</t>
  </si>
  <si>
    <t>8.9</t>
  </si>
  <si>
    <t>Janela J5 - 330x220x100cm (c/contramarco, vidros 6mm, borracha de vedação e acessórios)</t>
  </si>
  <si>
    <t>8.10</t>
  </si>
  <si>
    <t>8.11</t>
  </si>
  <si>
    <t>8.12</t>
  </si>
  <si>
    <t>8.13</t>
  </si>
  <si>
    <t>Perfil para policarbonato de 4 a 10mm</t>
  </si>
  <si>
    <t>Emenda rápida para policarbonato de 4 a 10mm</t>
  </si>
  <si>
    <t>Cobertura da passarela de policarbonato compacto # 8mm, cor branco leitoso, fixada em estrutura metálica</t>
  </si>
  <si>
    <t>Chapa em policarbonato, cor branco leitoso, # = 8mm</t>
  </si>
  <si>
    <t>13060; 12510</t>
  </si>
  <si>
    <t>Aluguel de andaime metálico tubular simples - aluguel diário por peça</t>
  </si>
  <si>
    <t>pxd</t>
  </si>
  <si>
    <t>Caminhao guindauto 11,5 t (m.benz - l 1620/57 - 184,0 hp)</t>
  </si>
  <si>
    <t>Furadeira industrial</t>
  </si>
  <si>
    <t>Máquina de solta elétrica</t>
  </si>
  <si>
    <t>Chapa de aco grossa, ASTM A36, # = 1/4 " (6,35 mm) 49,79 kg/m2</t>
  </si>
  <si>
    <t>Perfil tubular galvanizado, 40x20mm, # = 0,95mm</t>
  </si>
  <si>
    <t>Servente de obras</t>
  </si>
  <si>
    <t>Soldador (horista)</t>
  </si>
  <si>
    <t>Carpinteiro de formas com encargos complementares</t>
  </si>
  <si>
    <t>9.5</t>
  </si>
  <si>
    <t>Fornecimento e instalação de brise metálico de alumínio ref. 84F, 45º L, da Fibrocell ou similar p/ passarela</t>
  </si>
  <si>
    <t>Fornecimento e instalação de rede de proteção em nylon malha 5 x 5 cm p/ passarela</t>
  </si>
  <si>
    <t>18.8</t>
  </si>
  <si>
    <t>18.9</t>
  </si>
  <si>
    <t>Janela em alumínio, cor N/P/B, tipo veneziana, de correr, 1F+1M</t>
  </si>
  <si>
    <t>Janela J6 - 120x60x300cm (c/contramarco e acessórios)</t>
  </si>
  <si>
    <t>Contenção</t>
  </si>
  <si>
    <t>Corrimão duplo em tubo ferro galvanizado, barras superiores alt=0,92m e 0,70m e barras inferiores h=0,23m e 0,10m, curvas de aço carbono, inclusive os montantes de apoio com diam= 1.1/2"</t>
  </si>
  <si>
    <t>Guarda-corpo h = 1,10m e corrimão duplo em tubo ferro galvanizado, barras superiores alt=0,92m e 0,70m e barra inferior, diam= 1.1/2", barras verticais d=3/4" a cada 0,11m, curvas de aço carbono. Rev 02</t>
  </si>
  <si>
    <t>Corrimão duplo (alt=0,92m e 0,70m) em tubo de ferro galvanizado 1 1/2", com chumbadores para fixação em alvenaria</t>
  </si>
  <si>
    <t>Porta em alumínio de abrir tipo veneziana com guarnição, fixação com parafusos (alçapão) - fornecimento e instalação.</t>
  </si>
  <si>
    <t>Escada marinheiro com guarda-corpo e patamar</t>
  </si>
  <si>
    <t>Pintura de esquadrias metálicas (corrimão, guarda-corpos, cobertura da passarela, escada marinheiro)</t>
  </si>
  <si>
    <t>Aplicação manual de gesso desempenado (sem taliscas) em tetos de ambientes de área maior que 10m², espessura de 1,0cm, inclusive requadro e escadas</t>
  </si>
  <si>
    <t>Alvenaria de bloco de concreto estrutural 19x19x39 cm, fbk 8 a 10 MPa, esp = 0,19 m, com argamassa AC-II, junta de 1 cm (para a contenção na região das sapatas)</t>
  </si>
  <si>
    <t>Porta em alumínio de abrir tipo veneziana com guarnição, fixação com parafusos (pavimento térreo) - fornecimento e instalação.</t>
  </si>
  <si>
    <r>
      <t xml:space="preserve">Tubo de aço galvanizado, </t>
    </r>
    <r>
      <rPr>
        <sz val="9"/>
        <rFont val="Symbol"/>
        <family val="1"/>
        <charset val="2"/>
      </rPr>
      <t>f</t>
    </r>
    <r>
      <rPr>
        <sz val="9"/>
        <rFont val="Arial"/>
        <family val="2"/>
      </rPr>
      <t xml:space="preserve"> = 60,30 mm, # = 2,65 mm</t>
    </r>
  </si>
  <si>
    <t>1.2</t>
  </si>
  <si>
    <t>Projeto de estrutura metálica para cobertura de vidro no térreo</t>
  </si>
  <si>
    <t>Cobertura metálica com vidro laminado</t>
  </si>
  <si>
    <t>9.2</t>
  </si>
  <si>
    <t>9.3</t>
  </si>
  <si>
    <t>Estrutura Metálica Galpões em Pórticos - Colunas/Vigas em Treliça UDC150, terças e vigas longitudinais em UDC 127 e 150, 2 águas, sem lant., vãos 20,01 a 30,0m, pintada 1 d oxido ferro + 2 d esmalte epóxi branco, exceto forn. Telhas - Executada</t>
  </si>
  <si>
    <t>Calha metálica pintada nas duas faces na cor branca (RAL 9003), espessura minima 0,80mm - fornecimento e instalação</t>
  </si>
  <si>
    <t>Prédio G</t>
  </si>
  <si>
    <t>14.7</t>
  </si>
  <si>
    <t>Luminaria de emergencia 30 leds, potencia 2 w, bateria de litio, autonomia de 6 horas</t>
  </si>
  <si>
    <t>Curva 90 graus, para eletroduto, em aco galvanizado eletrolitico, diametro de 20 mm (3/4")</t>
  </si>
  <si>
    <t>10.14</t>
  </si>
  <si>
    <t>10.19</t>
  </si>
  <si>
    <t>10.27</t>
  </si>
  <si>
    <t>9.9</t>
  </si>
  <si>
    <t>Escavacao manual de valas em terra compacta, prof. De 0 m &lt; h &lt;= 1 m</t>
  </si>
  <si>
    <t>Guarda-corpo panorâmico com perfis de alumínio e vidro laminado 8 mm, fixado com chumbador mecânico.</t>
  </si>
  <si>
    <t>Placa indicativa em alumínio e ferro fundido com texto em braile em alto relevo, 15 x 23 cm</t>
  </si>
  <si>
    <t>Granito cinza corumbá polido, #=2cm, p/ moldura da porta do elevador</t>
  </si>
  <si>
    <t>Regularização de contrapiso em argamassa traço 1:4 (cimento e areia), # = 6 cm, p/ região das sapatas</t>
  </si>
  <si>
    <t>Granito cinza corumbá polido, #=2cm, p/ peitoril</t>
  </si>
  <si>
    <t>13.2</t>
  </si>
  <si>
    <t>Impermeabilização das vigas baldrames</t>
  </si>
  <si>
    <t>Impermeabilização da contenção</t>
  </si>
  <si>
    <t>15.3</t>
  </si>
  <si>
    <t>18.6</t>
  </si>
  <si>
    <t>18.10</t>
  </si>
  <si>
    <t>PREENCHER APENAS AS CÉLULAS ASSINALADAS EM VERMELHO. LEIA COM ATENÇÃO AS ORIENTAÇÕES DE PREENCHIMENTO ABAIXO.
(Apagar o texto desta linha para a apresentação da proposta)</t>
  </si>
  <si>
    <t>Licitação:</t>
  </si>
  <si>
    <t>RDC Eletrônico nº 002/2022</t>
  </si>
  <si>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</si>
  <si>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</si>
  <si>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</si>
  <si>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</si>
  <si>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</si>
  <si>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</si>
  <si>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</si>
  <si>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</si>
  <si>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</si>
  <si>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</si>
  <si>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</si>
  <si>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</si>
  <si>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</si>
  <si>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</si>
  <si>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</si>
  <si>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</si>
  <si>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</si>
  <si>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</si>
  <si>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</si>
  <si>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</si>
  <si>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</si>
  <si>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</si>
  <si>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</si>
  <si>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</si>
  <si>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</si>
  <si>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</si>
  <si>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</si>
  <si>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</si>
  <si>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</si>
  <si>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</si>
  <si>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</si>
  <si>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</si>
  <si>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</si>
  <si>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</si>
  <si>
    <t>EMPRESA:</t>
  </si>
  <si>
    <t>DATA:</t>
  </si>
  <si>
    <t>CNPJ:</t>
  </si>
  <si>
    <t>PROFISSIONAL RESPONSÁVEL:</t>
  </si>
  <si>
    <t>ASSINATURA:</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</si>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</sst>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 #,##0.00_-;\-&quot;R$&quot;\ * #,##0.00_-;_-&quot;R$&quot;\ * &quot;-&quot;??_-;_-@_-"/>
    <numFmt numFmtId="43" formatCode="_-* #,##0.00_-;\-* #,##0.00_-;_-* &quot;-&quot;??_-;_-@_-"/>
    <numFmt numFmtId="164" formatCode="_(&quot;R$ &quot;* #,##0.00_);_(&quot;R$ &quot;* \(#,##0.00\);_(&quot;R$ &quot;* \-??_);_(@_)"/>
    <numFmt numFmtId="165" formatCode="0.0"/>
    <numFmt numFmtId="166" formatCode="#,##0.0"/>
    <numFmt numFmtId="167" formatCode="d/m/yyyy"/>
    <numFmt numFmtId="168" formatCode="#,##0.000000"/>
    <numFmt numFmtId="169" formatCode="&quot;R$&quot;\ #,##0.00"/>
    <numFmt numFmtId="170" formatCode="_(&quot;R$ &quot;* #,##0.00_);_(&quot;R$ &quot;* \(#,##0.00\);_(&quot;R$ &quot;* &quot;-&quot;??_);_(@_)"/>
    <numFmt numFmtId="171" formatCode="_(* #,##0.00_);_(* \(#,##0.00\);_(* &quot;-&quot;??_);_(@_)"/>
  </numFmts>
  <fonts count="53" x14ac:knownFonts="1">
    <font>
      <sz val="10"/>
      <name val="Arial"/>
      <family val="2"/>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b/>
      <i/>
      <sz val="9"/>
      <name val="Arial"/>
      <family val="2"/>
    </font>
    <font>
      <sz val="9"/>
      <name val="Arial"/>
      <family val="2"/>
    </font>
    <font>
      <b/>
      <sz val="9"/>
      <name val="Arial"/>
      <family val="2"/>
    </font>
    <font>
      <sz val="9"/>
      <name val="Arial"/>
      <family val="2"/>
      <charset val="1"/>
    </font>
    <font>
      <sz val="9"/>
      <color theme="1"/>
      <name val="Arial"/>
      <family val="2"/>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9"/>
      <name val="Symbol"/>
      <family val="1"/>
      <charset val="2"/>
    </font>
    <font>
      <sz val="9"/>
      <color theme="1"/>
      <name val="Symbol"/>
      <family val="1"/>
      <charset val="2"/>
    </font>
    <font>
      <sz val="10"/>
      <name val="Arial"/>
      <family val="2"/>
    </font>
    <font>
      <b/>
      <sz val="10"/>
      <name val="Arial"/>
      <family val="2"/>
    </font>
    <font>
      <b/>
      <sz val="9"/>
      <color theme="1"/>
      <name val="Arial"/>
      <family val="2"/>
    </font>
    <font>
      <b/>
      <sz val="10"/>
      <color rgb="FFFF0000"/>
      <name val="Arial"/>
      <family val="2"/>
    </font>
    <font>
      <sz val="16"/>
      <color theme="1"/>
      <name val="Calibri"/>
      <family val="2"/>
      <scheme val="minor"/>
    </font>
    <font>
      <b/>
      <sz val="16"/>
      <color theme="1"/>
      <name val="Calibri"/>
      <family val="2"/>
      <scheme val="minor"/>
    </font>
    <font>
      <sz val="16"/>
      <color theme="1"/>
      <name val="Calibri"/>
      <family val="2"/>
    </font>
    <font>
      <u/>
      <sz val="16"/>
      <color theme="1"/>
      <name val="Calibri"/>
      <family val="2"/>
    </font>
    <font>
      <sz val="10"/>
      <color rgb="FFFF0000"/>
      <name val="Arial"/>
      <family val="2"/>
    </font>
    <font>
      <b/>
      <sz val="9"/>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EEBF7"/>
        <bgColor rgb="FFD9D9D9"/>
      </patternFill>
    </fill>
    <fill>
      <patternFill patternType="solid">
        <fgColor rgb="FFD9D9D9"/>
        <bgColor rgb="FFDEEBF7"/>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theme="2" tint="-9.9978637043366805E-2"/>
        <bgColor indexed="64"/>
      </patternFill>
    </fill>
    <fill>
      <patternFill patternType="solid">
        <fgColor rgb="FFFFA0A0"/>
        <bgColor rgb="FFD9D9D9"/>
      </patternFill>
    </fill>
    <fill>
      <patternFill patternType="solid">
        <fgColor rgb="FFFFA0A0"/>
        <bgColor indexed="64"/>
      </patternFill>
    </fill>
    <fill>
      <patternFill patternType="solid">
        <fgColor rgb="FFFEBBB4"/>
        <bgColor indexed="64"/>
      </patternFill>
    </fill>
    <fill>
      <patternFill patternType="solid">
        <fgColor theme="2" tint="-0.249977111117893"/>
        <bgColor indexed="64"/>
      </patternFill>
    </fill>
    <fill>
      <patternFill patternType="solid">
        <fgColor rgb="FFFF8C8C"/>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s>
  <cellStyleXfs count="11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6"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0" borderId="0" applyNumberFormat="0" applyBorder="0" applyAlignment="0" applyProtection="0"/>
    <xf numFmtId="0" fontId="12" fillId="3" borderId="0" applyNumberFormat="0" applyBorder="0" applyAlignment="0" applyProtection="0"/>
    <xf numFmtId="0" fontId="7" fillId="6" borderId="0" applyNumberFormat="0" applyBorder="0" applyAlignment="0" applyProtection="0"/>
    <xf numFmtId="0" fontId="8" fillId="14" borderId="1" applyNumberFormat="0" applyAlignment="0" applyProtection="0"/>
    <xf numFmtId="0" fontId="22" fillId="10" borderId="1" applyNumberFormat="0" applyAlignment="0" applyProtection="0"/>
    <xf numFmtId="0" fontId="9" fillId="24" borderId="2" applyNumberFormat="0" applyAlignment="0" applyProtection="0"/>
    <xf numFmtId="0" fontId="15" fillId="0" borderId="4" applyNumberFormat="0" applyFill="0" applyAlignment="0" applyProtection="0"/>
    <xf numFmtId="0" fontId="9" fillId="24" borderId="2" applyNumberFormat="0" applyAlignment="0" applyProtection="0"/>
    <xf numFmtId="0" fontId="6" fillId="25"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1" fillId="15" borderId="1" applyNumberFormat="0" applyAlignment="0" applyProtection="0"/>
    <xf numFmtId="0" fontId="16" fillId="0" borderId="0" applyNumberFormat="0" applyFill="0" applyBorder="0" applyAlignment="0" applyProtection="0"/>
    <xf numFmtId="0" fontId="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2" fillId="5" borderId="0" applyNumberFormat="0" applyBorder="0" applyAlignment="0" applyProtection="0"/>
    <xf numFmtId="0" fontId="11" fillId="7" borderId="1" applyNumberFormat="0" applyAlignment="0" applyProtection="0"/>
    <xf numFmtId="0" fontId="10" fillId="0" borderId="3" applyNumberFormat="0" applyFill="0" applyAlignment="0" applyProtection="0"/>
    <xf numFmtId="164" fontId="4" fillId="0" borderId="0" applyFill="0" applyBorder="0" applyAlignment="0" applyProtection="0"/>
    <xf numFmtId="0" fontId="23" fillId="15" borderId="0" applyNumberFormat="0" applyBorder="0" applyAlignment="0" applyProtection="0"/>
    <xf numFmtId="0" fontId="13" fillId="15" borderId="0" applyNumberFormat="0" applyBorder="0" applyAlignment="0" applyProtection="0"/>
    <xf numFmtId="0" fontId="4" fillId="0" borderId="0"/>
    <xf numFmtId="0" fontId="4" fillId="0" borderId="0"/>
    <xf numFmtId="0" fontId="29" fillId="0" borderId="0"/>
    <xf numFmtId="0" fontId="2" fillId="0" borderId="0"/>
    <xf numFmtId="0" fontId="28" fillId="0" borderId="0"/>
    <xf numFmtId="0" fontId="3" fillId="0" borderId="0"/>
    <xf numFmtId="0" fontId="4" fillId="0" borderId="0"/>
    <xf numFmtId="0" fontId="28" fillId="0" borderId="0"/>
    <xf numFmtId="0" fontId="2" fillId="11" borderId="8" applyNumberFormat="0" applyFont="0" applyAlignment="0" applyProtection="0"/>
    <xf numFmtId="0" fontId="4" fillId="11" borderId="8" applyNumberFormat="0" applyFont="0" applyAlignment="0" applyProtection="0"/>
    <xf numFmtId="0" fontId="5" fillId="11" borderId="8" applyNumberFormat="0" applyFont="0" applyAlignment="0" applyProtection="0"/>
    <xf numFmtId="0" fontId="14" fillId="14" borderId="9" applyNumberFormat="0" applyAlignment="0" applyProtection="0"/>
    <xf numFmtId="0" fontId="14" fillId="10" borderId="9"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5" fillId="0" borderId="10"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0" borderId="13" applyNumberFormat="0" applyFill="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 fillId="0" borderId="0" applyNumberFormat="0" applyFill="0" applyBorder="0" applyAlignment="0" applyProtection="0"/>
    <xf numFmtId="0" fontId="30" fillId="0" borderId="0"/>
    <xf numFmtId="0" fontId="30" fillId="0" borderId="0"/>
    <xf numFmtId="0" fontId="2" fillId="0" borderId="0"/>
    <xf numFmtId="9" fontId="2" fillId="0" borderId="0" applyFont="0" applyFill="0" applyBorder="0" applyAlignment="0" applyProtection="0"/>
    <xf numFmtId="0" fontId="43" fillId="0" borderId="0"/>
    <xf numFmtId="44" fontId="2" fillId="0" borderId="0" applyFill="0" applyBorder="0" applyAlignment="0" applyProtection="0"/>
    <xf numFmtId="44" fontId="43" fillId="0" borderId="0" applyFill="0" applyBorder="0" applyAlignment="0" applyProtection="0"/>
    <xf numFmtId="170" fontId="2" fillId="0" borderId="0" applyFont="0" applyFill="0" applyBorder="0" applyAlignment="0" applyProtection="0"/>
    <xf numFmtId="171" fontId="43" fillId="0" borderId="0" applyFont="0" applyFill="0" applyBorder="0" applyAlignment="0" applyProtection="0"/>
    <xf numFmtId="0" fontId="1" fillId="0" borderId="0"/>
    <xf numFmtId="9" fontId="1" fillId="0" borderId="0" applyFont="0" applyFill="0" applyBorder="0" applyAlignment="0" applyProtection="0"/>
  </cellStyleXfs>
  <cellXfs count="451">
    <xf numFmtId="0" fontId="0" fillId="0" borderId="0" xfId="0"/>
    <xf numFmtId="0" fontId="0" fillId="0" borderId="0" xfId="0"/>
    <xf numFmtId="0" fontId="30" fillId="0" borderId="0" xfId="105" applyProtection="1"/>
    <xf numFmtId="2" fontId="33"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2" fontId="33" fillId="30" borderId="0" xfId="0" applyNumberFormat="1" applyFont="1" applyFill="1" applyBorder="1" applyAlignment="1" applyProtection="1">
      <alignment horizontal="left" vertical="center"/>
    </xf>
    <xf numFmtId="2" fontId="32" fillId="0" borderId="0" xfId="105" applyNumberFormat="1" applyFont="1" applyBorder="1" applyAlignment="1" applyProtection="1">
      <alignment horizontal="left" vertical="center" wrapText="1"/>
    </xf>
    <xf numFmtId="166" fontId="33" fillId="0" borderId="0" xfId="105" applyNumberFormat="1" applyFont="1" applyBorder="1" applyAlignment="1" applyProtection="1">
      <alignment horizontal="center" vertical="center" wrapText="1"/>
    </xf>
    <xf numFmtId="10" fontId="32" fillId="0" borderId="0" xfId="105" applyNumberFormat="1" applyFont="1" applyFill="1" applyBorder="1" applyAlignment="1" applyProtection="1">
      <alignment horizontal="center" vertical="center" wrapText="1"/>
    </xf>
    <xf numFmtId="2" fontId="33" fillId="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right" vertical="center" wrapText="1"/>
    </xf>
    <xf numFmtId="2" fontId="32" fillId="0" borderId="0" xfId="0" applyNumberFormat="1" applyFont="1" applyFill="1" applyBorder="1" applyAlignment="1" applyProtection="1">
      <alignment horizontal="left" vertical="center"/>
    </xf>
    <xf numFmtId="2" fontId="32" fillId="0" borderId="0" xfId="105" applyNumberFormat="1" applyFont="1" applyFill="1" applyBorder="1" applyAlignment="1" applyProtection="1">
      <alignment horizontal="left" vertical="center" wrapText="1"/>
    </xf>
    <xf numFmtId="166" fontId="33" fillId="0" borderId="0" xfId="105" applyNumberFormat="1" applyFont="1" applyFill="1" applyBorder="1" applyAlignment="1" applyProtection="1">
      <alignment horizontal="center" vertical="center" wrapText="1"/>
    </xf>
    <xf numFmtId="0" fontId="30" fillId="0" borderId="0" xfId="105" applyFill="1" applyProtection="1"/>
    <xf numFmtId="2" fontId="32" fillId="30" borderId="0" xfId="0" applyNumberFormat="1" applyFont="1" applyFill="1" applyBorder="1" applyAlignment="1" applyProtection="1">
      <alignment horizontal="left" vertical="center"/>
    </xf>
    <xf numFmtId="10" fontId="32" fillId="36" borderId="36" xfId="105" applyNumberFormat="1" applyFont="1" applyFill="1" applyBorder="1" applyAlignment="1" applyProtection="1">
      <alignment horizontal="center" vertical="center" wrapText="1"/>
      <protection locked="0"/>
    </xf>
    <xf numFmtId="2" fontId="46" fillId="0" borderId="0" xfId="105" applyNumberFormat="1" applyFont="1" applyFill="1" applyBorder="1" applyAlignment="1" applyProtection="1">
      <alignment vertical="center" wrapText="1"/>
    </xf>
    <xf numFmtId="2" fontId="46" fillId="0" borderId="0" xfId="105" applyNumberFormat="1" applyFont="1" applyBorder="1" applyAlignment="1" applyProtection="1">
      <alignment horizontal="center" vertical="center" wrapText="1"/>
    </xf>
    <xf numFmtId="0" fontId="30" fillId="30" borderId="0" xfId="105" applyFill="1" applyProtection="1"/>
    <xf numFmtId="2" fontId="33" fillId="30" borderId="0" xfId="105" applyNumberFormat="1" applyFont="1" applyFill="1" applyBorder="1" applyAlignment="1" applyProtection="1">
      <alignment horizontal="center" vertical="center" wrapText="1"/>
    </xf>
    <xf numFmtId="2" fontId="32" fillId="0" borderId="0" xfId="105" applyNumberFormat="1" applyFont="1" applyFill="1" applyBorder="1" applyAlignment="1" applyProtection="1">
      <alignment horizontal="right" vertical="center"/>
    </xf>
    <xf numFmtId="0" fontId="0" fillId="0" borderId="0" xfId="0" applyProtection="1">
      <protection locked="0"/>
    </xf>
    <xf numFmtId="49" fontId="1" fillId="27" borderId="51" xfId="114" applyNumberFormat="1" applyFill="1" applyBorder="1" applyProtection="1"/>
    <xf numFmtId="0" fontId="1" fillId="27" borderId="51" xfId="114" applyFill="1" applyBorder="1" applyAlignment="1" applyProtection="1">
      <alignment wrapText="1"/>
    </xf>
    <xf numFmtId="10" fontId="44" fillId="27" borderId="51" xfId="115" applyNumberFormat="1" applyFont="1" applyFill="1" applyBorder="1" applyAlignment="1" applyProtection="1">
      <alignment horizontal="center"/>
    </xf>
    <xf numFmtId="49" fontId="1" fillId="0" borderId="36" xfId="114" applyNumberFormat="1" applyBorder="1" applyProtection="1"/>
    <xf numFmtId="0" fontId="1" fillId="0" borderId="36" xfId="114" applyBorder="1" applyAlignment="1" applyProtection="1">
      <alignment wrapText="1"/>
    </xf>
    <xf numFmtId="10" fontId="0" fillId="38" borderId="36" xfId="115" applyNumberFormat="1" applyFont="1" applyFill="1" applyBorder="1" applyAlignment="1" applyProtection="1">
      <alignment horizontal="center"/>
      <protection locked="0"/>
    </xf>
    <xf numFmtId="0" fontId="1" fillId="0" borderId="45" xfId="114" applyBorder="1" applyAlignment="1" applyProtection="1">
      <alignment wrapText="1"/>
    </xf>
    <xf numFmtId="10" fontId="0" fillId="38" borderId="45" xfId="115" applyNumberFormat="1" applyFont="1" applyFill="1" applyBorder="1" applyAlignment="1" applyProtection="1">
      <alignment horizontal="center"/>
      <protection locked="0"/>
    </xf>
    <xf numFmtId="49" fontId="1" fillId="0" borderId="52" xfId="114" applyNumberFormat="1" applyBorder="1" applyProtection="1"/>
    <xf numFmtId="0" fontId="1" fillId="0" borderId="52" xfId="114" applyBorder="1" applyAlignment="1" applyProtection="1">
      <alignment wrapText="1"/>
    </xf>
    <xf numFmtId="10" fontId="0" fillId="38" borderId="52" xfId="115" applyNumberFormat="1" applyFont="1" applyFill="1" applyBorder="1" applyAlignment="1" applyProtection="1">
      <alignment horizontal="center"/>
      <protection locked="0"/>
    </xf>
    <xf numFmtId="49" fontId="1" fillId="0" borderId="29" xfId="114" applyNumberFormat="1" applyBorder="1" applyProtection="1"/>
    <xf numFmtId="0" fontId="1" fillId="0" borderId="0" xfId="114" applyBorder="1" applyAlignment="1" applyProtection="1">
      <alignment wrapText="1"/>
    </xf>
    <xf numFmtId="10" fontId="0" fillId="0" borderId="53" xfId="115" applyNumberFormat="1" applyFont="1" applyBorder="1" applyAlignment="1" applyProtection="1">
      <alignment horizontal="center"/>
    </xf>
    <xf numFmtId="10" fontId="0" fillId="0" borderId="49" xfId="115" applyNumberFormat="1" applyFont="1" applyBorder="1" applyAlignment="1" applyProtection="1">
      <alignment horizontal="center"/>
    </xf>
    <xf numFmtId="0" fontId="1" fillId="0" borderId="17" xfId="114" applyBorder="1" applyAlignment="1" applyProtection="1">
      <alignment wrapText="1"/>
    </xf>
    <xf numFmtId="49" fontId="1" fillId="39" borderId="54" xfId="114" applyNumberFormat="1" applyFill="1" applyBorder="1" applyProtection="1"/>
    <xf numFmtId="0" fontId="1" fillId="39" borderId="54" xfId="114" applyFill="1" applyBorder="1" applyAlignment="1" applyProtection="1">
      <alignment wrapText="1"/>
    </xf>
    <xf numFmtId="10" fontId="44" fillId="39" borderId="54" xfId="115" applyNumberFormat="1" applyFont="1" applyFill="1" applyBorder="1" applyAlignment="1" applyProtection="1">
      <alignment horizontal="center"/>
    </xf>
    <xf numFmtId="10" fontId="0" fillId="0" borderId="30" xfId="115" applyNumberFormat="1" applyFont="1" applyBorder="1" applyAlignment="1" applyProtection="1">
      <alignment horizontal="center"/>
    </xf>
    <xf numFmtId="49" fontId="1" fillId="0" borderId="29" xfId="114" applyNumberFormat="1" applyFont="1" applyBorder="1" applyProtection="1"/>
    <xf numFmtId="0" fontId="49" fillId="0" borderId="0" xfId="114" applyFont="1" applyBorder="1" applyAlignment="1" applyProtection="1">
      <alignment horizontal="center"/>
    </xf>
    <xf numFmtId="49" fontId="1" fillId="0" borderId="27" xfId="114" applyNumberFormat="1" applyBorder="1" applyProtection="1"/>
    <xf numFmtId="0" fontId="49" fillId="0" borderId="19" xfId="114" applyFont="1" applyBorder="1" applyAlignment="1" applyProtection="1">
      <alignment horizontal="center"/>
    </xf>
    <xf numFmtId="10" fontId="0" fillId="0" borderId="28" xfId="115" applyNumberFormat="1" applyFont="1" applyBorder="1" applyAlignment="1" applyProtection="1">
      <alignment horizontal="center"/>
    </xf>
    <xf numFmtId="0" fontId="51" fillId="0" borderId="0" xfId="105" applyFont="1" applyFill="1" applyProtection="1"/>
    <xf numFmtId="0" fontId="33" fillId="0" borderId="0" xfId="105" applyFont="1" applyBorder="1" applyAlignment="1" applyProtection="1">
      <alignment vertical="center" wrapText="1"/>
    </xf>
    <xf numFmtId="0" fontId="40" fillId="0" borderId="0" xfId="0" applyFont="1" applyFill="1" applyBorder="1" applyAlignment="1" applyProtection="1">
      <alignment horizontal="right" vertical="center"/>
    </xf>
    <xf numFmtId="0" fontId="40" fillId="0" borderId="0" xfId="0" applyFont="1" applyFill="1" applyBorder="1" applyAlignment="1" applyProtection="1">
      <alignment vertical="center" wrapText="1"/>
    </xf>
    <xf numFmtId="0" fontId="40" fillId="0" borderId="0" xfId="0" applyFont="1" applyFill="1" applyBorder="1" applyAlignment="1" applyProtection="1">
      <alignment horizontal="right" vertical="center" wrapText="1"/>
    </xf>
    <xf numFmtId="0" fontId="40" fillId="0" borderId="0" xfId="0" applyFont="1" applyFill="1" applyBorder="1" applyAlignment="1" applyProtection="1">
      <alignment horizontal="left" vertical="center" wrapText="1"/>
    </xf>
    <xf numFmtId="0" fontId="32" fillId="0" borderId="0" xfId="105" applyFont="1" applyBorder="1" applyAlignment="1" applyProtection="1">
      <alignment vertical="center" wrapText="1"/>
    </xf>
    <xf numFmtId="0" fontId="33" fillId="0" borderId="0" xfId="105" applyFont="1" applyBorder="1" applyAlignment="1" applyProtection="1">
      <alignment horizontal="center" vertical="center" wrapText="1"/>
    </xf>
    <xf numFmtId="166"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vertical="center" wrapText="1"/>
    </xf>
    <xf numFmtId="4" fontId="33" fillId="0" borderId="0" xfId="105" applyNumberFormat="1" applyFont="1" applyBorder="1" applyAlignment="1" applyProtection="1">
      <alignment horizontal="center" vertical="center" wrapText="1"/>
    </xf>
    <xf numFmtId="4" fontId="32" fillId="0" borderId="0" xfId="105" applyNumberFormat="1" applyFont="1" applyBorder="1" applyAlignment="1" applyProtection="1">
      <alignment horizontal="center" vertical="center" wrapText="1"/>
    </xf>
    <xf numFmtId="2" fontId="32" fillId="28" borderId="0" xfId="105" applyNumberFormat="1" applyFont="1" applyFill="1" applyBorder="1" applyAlignment="1" applyProtection="1">
      <alignment horizontal="left" vertical="center" wrapText="1"/>
    </xf>
    <xf numFmtId="167" fontId="32" fillId="0" borderId="0" xfId="105" applyNumberFormat="1" applyFont="1" applyBorder="1" applyAlignment="1" applyProtection="1">
      <alignment horizontal="left" vertical="center" wrapText="1"/>
    </xf>
    <xf numFmtId="0" fontId="34" fillId="0" borderId="0" xfId="105" applyFont="1" applyAlignment="1" applyProtection="1">
      <alignment horizontal="center"/>
    </xf>
    <xf numFmtId="0" fontId="33" fillId="29" borderId="21" xfId="105" applyFont="1" applyFill="1" applyBorder="1" applyAlignment="1" applyProtection="1">
      <alignment horizontal="center" vertical="center" wrapText="1"/>
    </xf>
    <xf numFmtId="0" fontId="32" fillId="0" borderId="21" xfId="105" applyFont="1" applyBorder="1" applyAlignment="1" applyProtection="1">
      <alignment horizontal="center" vertical="center" wrapText="1"/>
    </xf>
    <xf numFmtId="0" fontId="32" fillId="0" borderId="21" xfId="105" applyFont="1" applyFill="1" applyBorder="1" applyAlignment="1" applyProtection="1">
      <alignment horizontal="center" vertical="center" wrapText="1"/>
    </xf>
    <xf numFmtId="166" fontId="32" fillId="0" borderId="21" xfId="105" applyNumberFormat="1" applyFont="1" applyFill="1" applyBorder="1" applyAlignment="1" applyProtection="1">
      <alignment horizontal="center" vertical="center" wrapText="1"/>
    </xf>
    <xf numFmtId="4" fontId="32" fillId="37" borderId="21" xfId="105" applyNumberFormat="1" applyFont="1" applyFill="1" applyBorder="1" applyAlignment="1" applyProtection="1">
      <alignment horizontal="center" vertical="center" wrapText="1"/>
    </xf>
    <xf numFmtId="4" fontId="32" fillId="0" borderId="21" xfId="105" applyNumberFormat="1" applyFont="1" applyFill="1" applyBorder="1" applyAlignment="1" applyProtection="1">
      <alignment horizontal="center" vertical="center" wrapText="1"/>
    </xf>
    <xf numFmtId="10" fontId="32" fillId="0" borderId="21" xfId="105" applyNumberFormat="1" applyFont="1" applyFill="1" applyBorder="1" applyAlignment="1" applyProtection="1">
      <alignment horizontal="center" vertical="center" wrapText="1"/>
    </xf>
    <xf numFmtId="0" fontId="33" fillId="0" borderId="21" xfId="105" applyFont="1" applyBorder="1" applyAlignment="1" applyProtection="1">
      <alignment horizontal="center" vertical="center" wrapText="1"/>
    </xf>
    <xf numFmtId="166" fontId="33" fillId="0" borderId="21" xfId="105" applyNumberFormat="1" applyFont="1" applyBorder="1" applyAlignment="1" applyProtection="1">
      <alignment horizontal="center" vertical="center" wrapText="1"/>
    </xf>
    <xf numFmtId="4" fontId="32" fillId="0" borderId="21" xfId="105" applyNumberFormat="1" applyFont="1" applyBorder="1" applyAlignment="1" applyProtection="1">
      <alignment horizontal="center" vertical="center" wrapText="1"/>
    </xf>
    <xf numFmtId="4" fontId="33" fillId="0" borderId="21" xfId="105" applyNumberFormat="1" applyFont="1" applyBorder="1" applyAlignment="1" applyProtection="1">
      <alignment horizontal="center" vertical="center" wrapText="1"/>
    </xf>
    <xf numFmtId="4" fontId="33" fillId="0" borderId="21" xfId="105" applyNumberFormat="1" applyFont="1" applyFill="1" applyBorder="1" applyAlignment="1" applyProtection="1">
      <alignment horizontal="center" vertical="center" wrapText="1"/>
    </xf>
    <xf numFmtId="166" fontId="32" fillId="0" borderId="21" xfId="105" applyNumberFormat="1" applyFont="1" applyBorder="1" applyAlignment="1" applyProtection="1">
      <alignment horizontal="center" vertical="center" wrapText="1"/>
    </xf>
    <xf numFmtId="10" fontId="32" fillId="0" borderId="21" xfId="105" applyNumberFormat="1" applyFont="1" applyBorder="1" applyAlignment="1" applyProtection="1">
      <alignment horizontal="center" vertical="center" wrapText="1"/>
    </xf>
    <xf numFmtId="0" fontId="32" fillId="0" borderId="36" xfId="105" applyFont="1" applyFill="1" applyBorder="1" applyAlignment="1" applyProtection="1">
      <alignment horizontal="center" vertical="center" wrapText="1"/>
    </xf>
    <xf numFmtId="166" fontId="32" fillId="0" borderId="36" xfId="105" applyNumberFormat="1" applyFont="1" applyFill="1" applyBorder="1" applyAlignment="1" applyProtection="1">
      <alignment horizontal="center" vertical="center" wrapText="1"/>
    </xf>
    <xf numFmtId="0" fontId="32" fillId="0" borderId="36" xfId="105" applyFont="1" applyBorder="1" applyAlignment="1" applyProtection="1">
      <alignment horizontal="center" vertical="center" wrapText="1"/>
    </xf>
    <xf numFmtId="166" fontId="32" fillId="0" borderId="36" xfId="105" applyNumberFormat="1" applyFont="1" applyBorder="1" applyAlignment="1" applyProtection="1">
      <alignment horizontal="center" vertical="center" wrapText="1"/>
    </xf>
    <xf numFmtId="4" fontId="32" fillId="0" borderId="36" xfId="105" applyNumberFormat="1" applyFont="1" applyBorder="1" applyAlignment="1" applyProtection="1">
      <alignment horizontal="center" vertical="center" wrapText="1"/>
    </xf>
    <xf numFmtId="10" fontId="32" fillId="0" borderId="36" xfId="105" applyNumberFormat="1" applyFont="1" applyBorder="1" applyAlignment="1" applyProtection="1">
      <alignment horizontal="center" vertical="center" wrapText="1"/>
    </xf>
    <xf numFmtId="4" fontId="32" fillId="0" borderId="36" xfId="105" applyNumberFormat="1" applyFont="1" applyFill="1" applyBorder="1" applyAlignment="1" applyProtection="1">
      <alignment horizontal="center" vertical="center" wrapText="1"/>
    </xf>
    <xf numFmtId="0" fontId="33" fillId="33" borderId="21" xfId="105" applyFont="1" applyFill="1" applyBorder="1" applyAlignment="1" applyProtection="1">
      <alignment horizontal="center" vertical="center" wrapText="1"/>
    </xf>
    <xf numFmtId="0" fontId="34" fillId="34" borderId="0" xfId="105" applyFont="1" applyFill="1" applyAlignment="1" applyProtection="1">
      <alignment horizontal="center"/>
    </xf>
    <xf numFmtId="165" fontId="32" fillId="0" borderId="21" xfId="105" applyNumberFormat="1" applyFont="1" applyFill="1" applyBorder="1" applyAlignment="1" applyProtection="1">
      <alignment horizontal="center" vertical="center" wrapText="1"/>
    </xf>
    <xf numFmtId="0" fontId="32" fillId="0" borderId="32" xfId="105" applyFont="1" applyFill="1" applyBorder="1" applyAlignment="1" applyProtection="1">
      <alignment horizontal="center" vertical="center" wrapText="1"/>
    </xf>
    <xf numFmtId="165" fontId="32" fillId="0" borderId="32" xfId="105" applyNumberFormat="1" applyFont="1" applyFill="1" applyBorder="1" applyAlignment="1" applyProtection="1">
      <alignment horizontal="center" vertical="center" wrapText="1"/>
    </xf>
    <xf numFmtId="165" fontId="32" fillId="0" borderId="36" xfId="105" applyNumberFormat="1" applyFont="1" applyFill="1" applyBorder="1" applyAlignment="1" applyProtection="1">
      <alignment horizontal="center" vertical="center" wrapText="1"/>
    </xf>
    <xf numFmtId="0" fontId="33" fillId="27" borderId="21" xfId="105" applyFont="1" applyFill="1" applyBorder="1" applyAlignment="1" applyProtection="1">
      <alignment horizontal="center" vertical="center" wrapText="1"/>
    </xf>
    <xf numFmtId="0" fontId="34" fillId="31" borderId="0" xfId="105" applyFont="1" applyFill="1" applyAlignment="1" applyProtection="1">
      <alignment horizontal="center"/>
    </xf>
    <xf numFmtId="166" fontId="32" fillId="0" borderId="32" xfId="105" applyNumberFormat="1" applyFont="1" applyFill="1" applyBorder="1" applyAlignment="1" applyProtection="1">
      <alignment horizontal="center" vertical="center" wrapText="1"/>
    </xf>
    <xf numFmtId="4" fontId="32" fillId="0" borderId="32" xfId="105" applyNumberFormat="1" applyFont="1" applyFill="1" applyBorder="1" applyAlignment="1" applyProtection="1">
      <alignment horizontal="center" vertical="center" wrapText="1"/>
    </xf>
    <xf numFmtId="0" fontId="34" fillId="31" borderId="0" xfId="105" applyFont="1" applyFill="1" applyAlignment="1" applyProtection="1">
      <alignment horizontal="center" wrapText="1"/>
    </xf>
    <xf numFmtId="0" fontId="33" fillId="0" borderId="21" xfId="105" applyFont="1" applyFill="1" applyBorder="1" applyAlignment="1" applyProtection="1">
      <alignment horizontal="center" vertical="center" wrapText="1"/>
    </xf>
    <xf numFmtId="166" fontId="33" fillId="0" borderId="21" xfId="105" applyNumberFormat="1" applyFont="1" applyFill="1" applyBorder="1" applyAlignment="1" applyProtection="1">
      <alignment horizontal="center" vertical="center" wrapText="1"/>
    </xf>
    <xf numFmtId="0" fontId="34" fillId="0" borderId="0" xfId="105" applyFont="1" applyAlignment="1" applyProtection="1">
      <alignment horizontal="center" wrapText="1"/>
    </xf>
    <xf numFmtId="10" fontId="32" fillId="0" borderId="36" xfId="105" applyNumberFormat="1" applyFont="1" applyFill="1" applyBorder="1" applyAlignment="1" applyProtection="1">
      <alignment horizontal="center" vertical="center" wrapText="1"/>
    </xf>
    <xf numFmtId="165" fontId="35" fillId="0" borderId="36" xfId="105" applyNumberFormat="1" applyFont="1" applyFill="1" applyBorder="1" applyAlignment="1" applyProtection="1">
      <alignment horizontal="center" vertical="center" wrapText="1"/>
    </xf>
    <xf numFmtId="165" fontId="35" fillId="0" borderId="21" xfId="105" applyNumberFormat="1" applyFont="1" applyFill="1" applyBorder="1" applyAlignment="1" applyProtection="1">
      <alignment horizontal="center" vertical="center" wrapText="1"/>
    </xf>
    <xf numFmtId="165" fontId="32" fillId="0" borderId="21" xfId="105" applyNumberFormat="1" applyFont="1" applyBorder="1" applyAlignment="1" applyProtection="1">
      <alignment horizontal="center" vertical="center" wrapText="1"/>
    </xf>
    <xf numFmtId="0" fontId="32" fillId="32" borderId="21" xfId="105" applyFont="1" applyFill="1" applyBorder="1" applyAlignment="1" applyProtection="1">
      <alignment horizontal="center" vertical="center" wrapText="1"/>
    </xf>
    <xf numFmtId="166" fontId="32" fillId="32" borderId="21" xfId="105" applyNumberFormat="1" applyFont="1" applyFill="1" applyBorder="1" applyAlignment="1" applyProtection="1">
      <alignment horizontal="center" vertical="center" wrapText="1"/>
    </xf>
    <xf numFmtId="4" fontId="32" fillId="32" borderId="21" xfId="105" applyNumberFormat="1" applyFont="1" applyFill="1" applyBorder="1" applyAlignment="1" applyProtection="1">
      <alignment horizontal="center" vertical="center" wrapText="1"/>
    </xf>
    <xf numFmtId="10" fontId="32" fillId="32" borderId="21" xfId="105" applyNumberFormat="1" applyFont="1" applyFill="1" applyBorder="1" applyAlignment="1" applyProtection="1">
      <alignment horizontal="center" vertical="center" wrapText="1"/>
    </xf>
    <xf numFmtId="0" fontId="34" fillId="32" borderId="0" xfId="105" applyFont="1" applyFill="1" applyAlignment="1" applyProtection="1">
      <alignment horizontal="center"/>
    </xf>
    <xf numFmtId="0" fontId="33" fillId="29" borderId="16" xfId="105" applyFont="1" applyFill="1" applyBorder="1" applyAlignment="1" applyProtection="1">
      <alignment vertical="center" wrapText="1"/>
    </xf>
    <xf numFmtId="4" fontId="33" fillId="29" borderId="16" xfId="105" applyNumberFormat="1" applyFont="1" applyFill="1" applyBorder="1" applyAlignment="1" applyProtection="1">
      <alignment horizontal="center" vertical="center" wrapText="1"/>
    </xf>
    <xf numFmtId="0" fontId="32" fillId="29" borderId="16" xfId="105" applyFont="1" applyFill="1" applyBorder="1" applyAlignment="1" applyProtection="1">
      <alignment horizontal="center" vertical="center" wrapText="1"/>
    </xf>
    <xf numFmtId="4" fontId="33" fillId="27" borderId="16" xfId="105" applyNumberFormat="1" applyFont="1" applyFill="1" applyBorder="1" applyAlignment="1" applyProtection="1">
      <alignment horizontal="center" vertical="center" wrapText="1"/>
    </xf>
    <xf numFmtId="0" fontId="32" fillId="0" borderId="0" xfId="105" applyFont="1" applyBorder="1" applyAlignment="1" applyProtection="1">
      <alignment horizontal="center" vertical="center" wrapText="1"/>
    </xf>
    <xf numFmtId="0" fontId="32" fillId="0" borderId="0" xfId="105" applyFont="1" applyBorder="1" applyAlignment="1" applyProtection="1">
      <alignment horizontal="left" vertical="center" wrapText="1"/>
    </xf>
    <xf numFmtId="166" fontId="32" fillId="0" borderId="0" xfId="105" applyNumberFormat="1" applyFont="1" applyBorder="1" applyAlignment="1" applyProtection="1">
      <alignment horizontal="center" vertical="center" wrapText="1"/>
    </xf>
    <xf numFmtId="4" fontId="32" fillId="0" borderId="0" xfId="105" applyNumberFormat="1" applyFont="1" applyBorder="1" applyAlignment="1" applyProtection="1">
      <alignment horizontal="right" vertical="center" wrapText="1"/>
    </xf>
    <xf numFmtId="10" fontId="32" fillId="0" borderId="0" xfId="105" applyNumberFormat="1" applyFont="1" applyBorder="1" applyAlignment="1" applyProtection="1">
      <alignment horizontal="center" vertical="center" wrapText="1"/>
    </xf>
    <xf numFmtId="4" fontId="32" fillId="0" borderId="0" xfId="105" applyNumberFormat="1" applyFont="1" applyFill="1" applyBorder="1" applyAlignment="1" applyProtection="1">
      <alignment horizontal="center" vertical="center" wrapText="1"/>
    </xf>
    <xf numFmtId="4" fontId="33" fillId="0" borderId="0" xfId="105" applyNumberFormat="1" applyFont="1" applyBorder="1" applyAlignment="1" applyProtection="1">
      <alignment horizontal="right" vertical="center" wrapText="1"/>
    </xf>
    <xf numFmtId="4" fontId="33" fillId="0" borderId="0" xfId="105" applyNumberFormat="1" applyFont="1" applyFill="1" applyBorder="1" applyAlignment="1" applyProtection="1">
      <alignment horizontal="center" vertical="center" wrapText="1"/>
    </xf>
    <xf numFmtId="0" fontId="32" fillId="0" borderId="0" xfId="105" applyFont="1" applyAlignment="1" applyProtection="1">
      <alignment vertical="center" wrapText="1"/>
    </xf>
    <xf numFmtId="166" fontId="32" fillId="0" borderId="0" xfId="105" applyNumberFormat="1" applyFont="1" applyAlignment="1" applyProtection="1">
      <alignment horizontal="center" vertical="center" wrapText="1"/>
    </xf>
    <xf numFmtId="4" fontId="32" fillId="0" borderId="0" xfId="105" applyNumberFormat="1" applyFont="1" applyAlignment="1" applyProtection="1">
      <alignment horizontal="right" vertical="center" wrapText="1"/>
    </xf>
    <xf numFmtId="4" fontId="32" fillId="0" borderId="0" xfId="105" applyNumberFormat="1" applyFont="1" applyAlignment="1" applyProtection="1">
      <alignment horizontal="center" vertical="center" wrapText="1"/>
    </xf>
    <xf numFmtId="4" fontId="32" fillId="0" borderId="0" xfId="105" applyNumberFormat="1" applyFont="1" applyFill="1" applyAlignment="1" applyProtection="1">
      <alignment horizontal="center" vertical="center" wrapText="1"/>
    </xf>
    <xf numFmtId="0" fontId="32" fillId="0" borderId="0" xfId="105" applyFont="1" applyAlignment="1" applyProtection="1">
      <alignment horizontal="center" vertical="center" wrapText="1"/>
    </xf>
    <xf numFmtId="4" fontId="32" fillId="0" borderId="0" xfId="105" applyNumberFormat="1" applyFont="1" applyAlignment="1" applyProtection="1">
      <alignment vertical="center" wrapText="1"/>
    </xf>
    <xf numFmtId="4" fontId="32" fillId="37" borderId="21" xfId="105" applyNumberFormat="1" applyFont="1" applyFill="1" applyBorder="1" applyAlignment="1" applyProtection="1">
      <alignment horizontal="center" vertical="center" wrapText="1"/>
      <protection locked="0"/>
    </xf>
    <xf numFmtId="4" fontId="32" fillId="37" borderId="36" xfId="105" applyNumberFormat="1" applyFont="1" applyFill="1" applyBorder="1" applyAlignment="1" applyProtection="1">
      <alignment horizontal="center" vertical="center" wrapText="1"/>
      <protection locked="0"/>
    </xf>
    <xf numFmtId="4" fontId="32" fillId="37" borderId="32" xfId="105" applyNumberFormat="1" applyFont="1" applyFill="1" applyBorder="1" applyAlignment="1" applyProtection="1">
      <alignment horizontal="center" vertical="center" wrapText="1"/>
      <protection locked="0"/>
    </xf>
    <xf numFmtId="0" fontId="34" fillId="0" borderId="0" xfId="105" applyFont="1" applyAlignment="1" applyProtection="1">
      <alignment horizontal="right"/>
    </xf>
    <xf numFmtId="2" fontId="33" fillId="0" borderId="0" xfId="105" applyNumberFormat="1" applyFont="1" applyBorder="1" applyAlignment="1" applyProtection="1">
      <alignment vertical="center" wrapText="1"/>
    </xf>
    <xf numFmtId="10" fontId="32" fillId="0" borderId="0" xfId="105" applyNumberFormat="1" applyFont="1" applyBorder="1" applyAlignment="1" applyProtection="1">
      <alignment vertical="center" wrapText="1"/>
    </xf>
    <xf numFmtId="0" fontId="33" fillId="0" borderId="32" xfId="105" applyFont="1" applyBorder="1" applyAlignment="1" applyProtection="1">
      <alignment horizontal="center" vertical="center" wrapText="1"/>
    </xf>
    <xf numFmtId="0" fontId="33" fillId="29" borderId="32" xfId="105" applyFont="1" applyFill="1" applyBorder="1" applyAlignment="1" applyProtection="1">
      <alignment horizontal="center" vertical="center" wrapText="1"/>
    </xf>
    <xf numFmtId="0" fontId="32" fillId="0" borderId="32" xfId="105" applyFont="1" applyBorder="1" applyAlignment="1" applyProtection="1">
      <alignment horizontal="center" vertical="center" wrapText="1"/>
    </xf>
    <xf numFmtId="169" fontId="32" fillId="0" borderId="32" xfId="105" applyNumberFormat="1" applyFont="1" applyFill="1" applyBorder="1" applyAlignment="1" applyProtection="1">
      <alignment horizontal="center" vertical="center" wrapText="1"/>
    </xf>
    <xf numFmtId="9" fontId="33" fillId="0" borderId="32" xfId="108" applyFont="1" applyFill="1" applyBorder="1" applyAlignment="1" applyProtection="1">
      <alignment horizontal="center" vertical="center" wrapText="1"/>
    </xf>
    <xf numFmtId="169" fontId="33" fillId="0" borderId="32" xfId="105" applyNumberFormat="1" applyFont="1" applyBorder="1" applyAlignment="1" applyProtection="1">
      <alignment horizontal="center" vertical="center" wrapText="1"/>
    </xf>
    <xf numFmtId="169" fontId="33" fillId="0" borderId="32" xfId="105" applyNumberFormat="1" applyFont="1" applyFill="1" applyBorder="1" applyAlignment="1" applyProtection="1">
      <alignment horizontal="center" vertical="center" wrapText="1"/>
    </xf>
    <xf numFmtId="169" fontId="33" fillId="0" borderId="32" xfId="108" applyNumberFormat="1" applyFont="1" applyFill="1" applyBorder="1" applyAlignment="1" applyProtection="1">
      <alignment horizontal="center" vertical="center" wrapText="1"/>
    </xf>
    <xf numFmtId="9" fontId="32" fillId="0" borderId="32" xfId="108" applyFont="1" applyFill="1" applyBorder="1" applyAlignment="1" applyProtection="1">
      <alignment horizontal="center" vertical="center" wrapText="1"/>
    </xf>
    <xf numFmtId="4" fontId="33" fillId="0" borderId="32" xfId="105" applyNumberFormat="1" applyFont="1" applyBorder="1" applyAlignment="1" applyProtection="1">
      <alignment horizontal="center" vertical="center" wrapText="1"/>
    </xf>
    <xf numFmtId="2" fontId="33" fillId="0" borderId="32" xfId="105" applyNumberFormat="1" applyFont="1" applyFill="1" applyBorder="1" applyAlignment="1" applyProtection="1">
      <alignment horizontal="center" vertical="center" wrapText="1"/>
    </xf>
    <xf numFmtId="0" fontId="33" fillId="33" borderId="32" xfId="105" applyFont="1" applyFill="1" applyBorder="1" applyAlignment="1" applyProtection="1">
      <alignment horizontal="center" vertical="center" wrapText="1"/>
    </xf>
    <xf numFmtId="165" fontId="32" fillId="0" borderId="32" xfId="105" applyNumberFormat="1" applyFont="1" applyFill="1" applyBorder="1" applyAlignment="1" applyProtection="1">
      <alignment vertical="center" wrapText="1"/>
    </xf>
    <xf numFmtId="4" fontId="32" fillId="0" borderId="32" xfId="105" applyNumberFormat="1" applyFont="1" applyBorder="1" applyAlignment="1" applyProtection="1">
      <alignment vertical="center" wrapText="1"/>
    </xf>
    <xf numFmtId="4" fontId="32" fillId="0" borderId="32" xfId="105" applyNumberFormat="1" applyFont="1" applyFill="1" applyBorder="1" applyAlignment="1" applyProtection="1">
      <alignment vertical="center" wrapText="1"/>
    </xf>
    <xf numFmtId="10" fontId="32" fillId="0" borderId="32" xfId="105" applyNumberFormat="1" applyFont="1" applyFill="1" applyBorder="1" applyAlignment="1" applyProtection="1">
      <alignment vertical="center" wrapText="1"/>
    </xf>
    <xf numFmtId="4" fontId="32" fillId="0" borderId="35" xfId="105" applyNumberFormat="1" applyFont="1" applyFill="1" applyBorder="1" applyAlignment="1" applyProtection="1">
      <alignment vertical="center" wrapText="1"/>
    </xf>
    <xf numFmtId="0" fontId="33" fillId="27" borderId="32" xfId="105" applyFont="1" applyFill="1" applyBorder="1" applyAlignment="1" applyProtection="1">
      <alignment horizontal="center" vertical="center" wrapText="1"/>
    </xf>
    <xf numFmtId="4" fontId="33" fillId="0" borderId="32" xfId="105" applyNumberFormat="1" applyFont="1" applyFill="1" applyBorder="1" applyAlignment="1" applyProtection="1">
      <alignment horizontal="center" vertical="center" wrapText="1"/>
    </xf>
    <xf numFmtId="169" fontId="32" fillId="0" borderId="32" xfId="105" applyNumberFormat="1" applyFont="1" applyBorder="1" applyAlignment="1" applyProtection="1">
      <alignment horizontal="center" vertical="center" wrapText="1"/>
    </xf>
    <xf numFmtId="9" fontId="32" fillId="0" borderId="36" xfId="108" applyFont="1" applyFill="1" applyBorder="1" applyAlignment="1" applyProtection="1">
      <alignment horizontal="center" vertical="center" wrapText="1"/>
    </xf>
    <xf numFmtId="4" fontId="32" fillId="0" borderId="32" xfId="105" applyNumberFormat="1" applyFont="1" applyBorder="1" applyAlignment="1" applyProtection="1">
      <alignment horizontal="center" vertical="center" wrapText="1"/>
    </xf>
    <xf numFmtId="165" fontId="32" fillId="0" borderId="32" xfId="105" applyNumberFormat="1" applyFont="1" applyBorder="1" applyAlignment="1" applyProtection="1">
      <alignment vertical="center" wrapText="1"/>
    </xf>
    <xf numFmtId="166" fontId="32" fillId="0" borderId="32" xfId="105" applyNumberFormat="1" applyFont="1" applyBorder="1" applyAlignment="1" applyProtection="1">
      <alignment vertical="center" wrapText="1"/>
    </xf>
    <xf numFmtId="4" fontId="33" fillId="0" borderId="32" xfId="105" applyNumberFormat="1" applyFont="1" applyBorder="1" applyAlignment="1" applyProtection="1">
      <alignment vertical="center" wrapText="1"/>
    </xf>
    <xf numFmtId="4" fontId="33" fillId="0" borderId="32" xfId="105" applyNumberFormat="1" applyFont="1" applyFill="1" applyBorder="1" applyAlignment="1" applyProtection="1">
      <alignment vertical="center" wrapText="1"/>
    </xf>
    <xf numFmtId="49" fontId="33" fillId="0" borderId="32" xfId="105" applyNumberFormat="1" applyFont="1" applyBorder="1" applyAlignment="1" applyProtection="1">
      <alignment vertical="center" wrapText="1"/>
    </xf>
    <xf numFmtId="49" fontId="33" fillId="0" borderId="32" xfId="105" applyNumberFormat="1" applyFont="1" applyBorder="1" applyAlignment="1" applyProtection="1">
      <alignment horizontal="center" vertical="center" wrapText="1"/>
    </xf>
    <xf numFmtId="10" fontId="32" fillId="0" borderId="32" xfId="105" applyNumberFormat="1" applyFont="1" applyBorder="1" applyAlignment="1" applyProtection="1">
      <alignment vertical="center" wrapText="1"/>
    </xf>
    <xf numFmtId="0" fontId="32" fillId="0" borderId="32" xfId="105" applyFont="1" applyBorder="1" applyAlignment="1" applyProtection="1">
      <alignment vertical="center" wrapText="1"/>
    </xf>
    <xf numFmtId="10" fontId="33" fillId="27" borderId="36" xfId="0" applyNumberFormat="1" applyFont="1" applyFill="1" applyBorder="1" applyAlignment="1" applyProtection="1">
      <alignment horizontal="center" vertical="center"/>
    </xf>
    <xf numFmtId="166" fontId="32" fillId="0" borderId="0" xfId="105" applyNumberFormat="1" applyFont="1" applyBorder="1" applyAlignment="1" applyProtection="1">
      <alignment vertical="center" wrapText="1"/>
    </xf>
    <xf numFmtId="4" fontId="32" fillId="0" borderId="0" xfId="105" applyNumberFormat="1" applyFont="1" applyBorder="1" applyAlignment="1" applyProtection="1">
      <alignment vertical="center" wrapText="1"/>
    </xf>
    <xf numFmtId="166" fontId="32" fillId="0" borderId="0" xfId="105" applyNumberFormat="1" applyFont="1" applyAlignment="1" applyProtection="1">
      <alignment vertical="center" wrapText="1"/>
    </xf>
    <xf numFmtId="2" fontId="36" fillId="0" borderId="0" xfId="106" applyNumberFormat="1" applyFont="1" applyBorder="1" applyAlignment="1" applyProtection="1">
      <alignment vertical="center"/>
    </xf>
    <xf numFmtId="0" fontId="30" fillId="0" borderId="0" xfId="106" applyProtection="1"/>
    <xf numFmtId="2" fontId="37" fillId="0" borderId="0" xfId="106" applyNumberFormat="1" applyFont="1" applyBorder="1" applyAlignment="1" applyProtection="1">
      <alignment vertical="center"/>
    </xf>
    <xf numFmtId="2" fontId="30" fillId="0" borderId="0" xfId="106" applyNumberFormat="1" applyFont="1" applyBorder="1" applyAlignment="1" applyProtection="1">
      <alignment vertical="center"/>
    </xf>
    <xf numFmtId="2" fontId="38" fillId="0" borderId="0" xfId="106" applyNumberFormat="1" applyFont="1" applyBorder="1" applyAlignment="1" applyProtection="1">
      <alignment vertical="center"/>
    </xf>
    <xf numFmtId="2" fontId="38" fillId="0" borderId="0" xfId="106" applyNumberFormat="1" applyFont="1" applyBorder="1" applyAlignment="1" applyProtection="1">
      <alignment horizontal="center" vertical="center"/>
    </xf>
    <xf numFmtId="2" fontId="33" fillId="27" borderId="21" xfId="0" applyNumberFormat="1" applyFont="1" applyFill="1" applyBorder="1" applyAlignment="1" applyProtection="1">
      <alignment horizontal="center" vertical="center"/>
    </xf>
    <xf numFmtId="0" fontId="32" fillId="0" borderId="0" xfId="0" applyFont="1" applyBorder="1" applyAlignment="1" applyProtection="1">
      <alignment horizontal="right"/>
    </xf>
    <xf numFmtId="49" fontId="32" fillId="0" borderId="0" xfId="0" applyNumberFormat="1" applyFont="1" applyBorder="1" applyAlignment="1" applyProtection="1">
      <alignment horizontal="right"/>
    </xf>
    <xf numFmtId="0" fontId="0" fillId="0" borderId="0" xfId="0" applyProtection="1"/>
    <xf numFmtId="2" fontId="32" fillId="27" borderId="21" xfId="0" applyNumberFormat="1" applyFont="1" applyFill="1" applyBorder="1" applyAlignment="1" applyProtection="1">
      <alignment horizontal="center" vertical="center"/>
    </xf>
    <xf numFmtId="0" fontId="32" fillId="27" borderId="21" xfId="0" applyFont="1" applyFill="1" applyBorder="1" applyAlignment="1" applyProtection="1">
      <alignment horizontal="left" vertical="center" wrapText="1"/>
    </xf>
    <xf numFmtId="169" fontId="33" fillId="27" borderId="21" xfId="0" applyNumberFormat="1" applyFont="1" applyFill="1" applyBorder="1" applyAlignment="1" applyProtection="1">
      <alignment horizontal="center" vertical="center"/>
    </xf>
    <xf numFmtId="2" fontId="39" fillId="0" borderId="21" xfId="0" applyNumberFormat="1" applyFont="1" applyFill="1" applyBorder="1" applyAlignment="1" applyProtection="1">
      <alignment horizontal="center" vertical="center"/>
    </xf>
    <xf numFmtId="2" fontId="32" fillId="0" borderId="21" xfId="0" applyNumberFormat="1" applyFont="1" applyFill="1" applyBorder="1" applyAlignment="1" applyProtection="1">
      <alignment horizontal="center" vertical="center"/>
    </xf>
    <xf numFmtId="0" fontId="32" fillId="0" borderId="21" xfId="0" applyNumberFormat="1" applyFont="1" applyFill="1" applyBorder="1" applyAlignment="1" applyProtection="1">
      <alignment horizontal="center" vertical="center"/>
    </xf>
    <xf numFmtId="2" fontId="32" fillId="0" borderId="21" xfId="0" applyNumberFormat="1" applyFont="1" applyFill="1" applyBorder="1" applyAlignment="1" applyProtection="1">
      <alignment vertical="center" wrapText="1"/>
    </xf>
    <xf numFmtId="168" fontId="32" fillId="0" borderId="21" xfId="0" applyNumberFormat="1" applyFont="1" applyFill="1" applyBorder="1" applyAlignment="1" applyProtection="1">
      <alignment horizontal="center" vertical="center"/>
    </xf>
    <xf numFmtId="4" fontId="32" fillId="0" borderId="21" xfId="0" applyNumberFormat="1" applyFont="1" applyFill="1" applyBorder="1" applyAlignment="1" applyProtection="1">
      <alignment horizontal="center" vertical="center"/>
    </xf>
    <xf numFmtId="0" fontId="32" fillId="0" borderId="21" xfId="0" applyFont="1" applyBorder="1" applyAlignment="1" applyProtection="1">
      <alignment horizontal="center"/>
    </xf>
    <xf numFmtId="0" fontId="32" fillId="0" borderId="21" xfId="0" applyFont="1" applyBorder="1" applyAlignment="1" applyProtection="1"/>
    <xf numFmtId="168" fontId="32" fillId="0" borderId="21" xfId="0" applyNumberFormat="1" applyFont="1" applyBorder="1" applyAlignment="1" applyProtection="1">
      <alignment horizontal="center"/>
    </xf>
    <xf numFmtId="0" fontId="39" fillId="0" borderId="0" xfId="0" applyFont="1" applyBorder="1" applyAlignment="1" applyProtection="1">
      <alignment horizontal="right" vertical="top"/>
    </xf>
    <xf numFmtId="0" fontId="39" fillId="0" borderId="0" xfId="0" applyFont="1" applyBorder="1" applyAlignment="1" applyProtection="1">
      <alignment horizontal="center" vertical="top"/>
    </xf>
    <xf numFmtId="4" fontId="39" fillId="0" borderId="0" xfId="0" applyNumberFormat="1" applyFont="1" applyBorder="1" applyAlignment="1" applyProtection="1">
      <alignment horizontal="center" vertical="top"/>
    </xf>
    <xf numFmtId="0" fontId="34" fillId="0" borderId="0" xfId="0" applyFont="1" applyBorder="1" applyProtection="1"/>
    <xf numFmtId="2" fontId="33" fillId="29" borderId="36" xfId="0" applyNumberFormat="1" applyFont="1" applyFill="1" applyBorder="1" applyAlignment="1" applyProtection="1">
      <alignment horizontal="center" vertical="center"/>
    </xf>
    <xf numFmtId="2" fontId="32" fillId="29" borderId="36" xfId="0" applyNumberFormat="1" applyFont="1" applyFill="1" applyBorder="1" applyAlignment="1" applyProtection="1">
      <alignment horizontal="center" vertical="center"/>
    </xf>
    <xf numFmtId="0" fontId="32" fillId="29" borderId="36" xfId="0" applyFont="1" applyFill="1" applyBorder="1" applyAlignment="1" applyProtection="1">
      <alignment horizontal="left" vertical="center" wrapText="1"/>
    </xf>
    <xf numFmtId="169" fontId="33" fillId="29" borderId="36" xfId="0" applyNumberFormat="1" applyFont="1" applyFill="1" applyBorder="1" applyAlignment="1" applyProtection="1">
      <alignment horizontal="center" vertical="center"/>
    </xf>
    <xf numFmtId="2" fontId="32" fillId="0" borderId="36" xfId="0" applyNumberFormat="1" applyFont="1" applyBorder="1" applyAlignment="1" applyProtection="1">
      <alignment horizontal="center" vertical="center"/>
    </xf>
    <xf numFmtId="0" fontId="32" fillId="0" borderId="36" xfId="0" applyFont="1" applyBorder="1" applyAlignment="1" applyProtection="1">
      <alignment horizontal="center" vertical="center"/>
    </xf>
    <xf numFmtId="2" fontId="32" fillId="0" borderId="36" xfId="0" applyNumberFormat="1" applyFont="1" applyBorder="1" applyAlignment="1" applyProtection="1">
      <alignment vertical="center" wrapText="1"/>
    </xf>
    <xf numFmtId="168" fontId="32" fillId="0" borderId="36" xfId="0" applyNumberFormat="1" applyFont="1" applyBorder="1" applyAlignment="1" applyProtection="1">
      <alignment horizontal="center" vertical="center"/>
    </xf>
    <xf numFmtId="4" fontId="32" fillId="0" borderId="36" xfId="0" applyNumberFormat="1" applyFont="1" applyBorder="1" applyAlignment="1" applyProtection="1">
      <alignment horizontal="center" vertical="center"/>
    </xf>
    <xf numFmtId="0" fontId="32" fillId="0" borderId="36" xfId="0" applyFont="1" applyBorder="1" applyAlignment="1" applyProtection="1"/>
    <xf numFmtId="168" fontId="32" fillId="0" borderId="36" xfId="0" applyNumberFormat="1" applyFont="1" applyBorder="1" applyAlignment="1" applyProtection="1">
      <alignment horizontal="center"/>
    </xf>
    <xf numFmtId="2" fontId="33" fillId="35" borderId="36" xfId="0" applyNumberFormat="1" applyFont="1" applyFill="1" applyBorder="1" applyAlignment="1" applyProtection="1">
      <alignment horizontal="center" vertical="center"/>
    </xf>
    <xf numFmtId="2"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left" vertical="center" wrapText="1"/>
    </xf>
    <xf numFmtId="169" fontId="33" fillId="0" borderId="36" xfId="0" applyNumberFormat="1" applyFont="1" applyFill="1" applyBorder="1" applyAlignment="1" applyProtection="1">
      <alignment horizontal="center" vertical="center"/>
    </xf>
    <xf numFmtId="0" fontId="32" fillId="0" borderId="36" xfId="0" applyFont="1" applyFill="1" applyBorder="1" applyAlignment="1" applyProtection="1">
      <alignment horizontal="center" vertical="center"/>
    </xf>
    <xf numFmtId="2" fontId="32" fillId="0" borderId="36" xfId="0" applyNumberFormat="1" applyFont="1" applyFill="1" applyBorder="1" applyAlignment="1" applyProtection="1">
      <alignment vertical="center" wrapText="1"/>
    </xf>
    <xf numFmtId="168" fontId="32" fillId="0" borderId="36" xfId="0" applyNumberFormat="1" applyFont="1" applyFill="1" applyBorder="1" applyAlignment="1" applyProtection="1">
      <alignment horizontal="center" vertical="center"/>
    </xf>
    <xf numFmtId="4" fontId="32" fillId="0" borderId="36" xfId="0" applyNumberFormat="1" applyFont="1" applyFill="1" applyBorder="1" applyAlignment="1" applyProtection="1">
      <alignment horizontal="center" vertical="center"/>
    </xf>
    <xf numFmtId="0" fontId="32" fillId="0" borderId="36" xfId="0" applyFont="1" applyFill="1" applyBorder="1" applyAlignment="1" applyProtection="1"/>
    <xf numFmtId="168" fontId="32" fillId="0" borderId="36" xfId="0" applyNumberFormat="1" applyFont="1" applyFill="1" applyBorder="1" applyAlignment="1" applyProtection="1">
      <alignment horizontal="center"/>
    </xf>
    <xf numFmtId="0" fontId="39" fillId="0" borderId="0" xfId="0" applyFont="1" applyBorder="1" applyProtection="1"/>
    <xf numFmtId="4" fontId="39" fillId="0" borderId="0" xfId="0" applyNumberFormat="1" applyFont="1" applyBorder="1" applyProtection="1"/>
    <xf numFmtId="0" fontId="34" fillId="0" borderId="0" xfId="0" applyFont="1" applyBorder="1" applyAlignment="1" applyProtection="1">
      <alignment horizontal="right"/>
    </xf>
    <xf numFmtId="49" fontId="34" fillId="0" borderId="0" xfId="0" applyNumberFormat="1" applyFont="1" applyBorder="1" applyAlignment="1" applyProtection="1">
      <alignment horizontal="right"/>
    </xf>
    <xf numFmtId="168" fontId="32" fillId="0" borderId="36" xfId="0" applyNumberFormat="1" applyFont="1" applyBorder="1" applyAlignment="1" applyProtection="1">
      <alignment horizontal="right" vertical="center"/>
    </xf>
    <xf numFmtId="0" fontId="32" fillId="0" borderId="36" xfId="0" applyFont="1" applyBorder="1" applyAlignment="1" applyProtection="1">
      <alignment horizontal="left" vertical="center" wrapText="1"/>
    </xf>
    <xf numFmtId="0" fontId="32" fillId="0" borderId="36" xfId="0" applyFont="1" applyBorder="1" applyAlignment="1" applyProtection="1">
      <alignment horizontal="center"/>
    </xf>
    <xf numFmtId="168" fontId="32" fillId="0" borderId="36" xfId="0" applyNumberFormat="1" applyFont="1" applyBorder="1" applyProtection="1"/>
    <xf numFmtId="0" fontId="32" fillId="0" borderId="0" xfId="106" applyFont="1" applyBorder="1" applyAlignment="1" applyProtection="1">
      <alignment horizontal="right" vertical="top"/>
    </xf>
    <xf numFmtId="0" fontId="32" fillId="0" borderId="0" xfId="106" applyFont="1" applyBorder="1" applyAlignment="1" applyProtection="1">
      <alignment horizontal="center" vertical="top"/>
    </xf>
    <xf numFmtId="4" fontId="32" fillId="0" borderId="0" xfId="106" applyNumberFormat="1" applyFont="1" applyBorder="1" applyAlignment="1" applyProtection="1">
      <alignment horizontal="center" vertical="top"/>
    </xf>
    <xf numFmtId="0" fontId="34" fillId="0" borderId="0" xfId="106" applyFont="1" applyBorder="1" applyProtection="1"/>
    <xf numFmtId="2" fontId="32" fillId="0" borderId="32" xfId="0" applyNumberFormat="1" applyFont="1" applyFill="1" applyBorder="1" applyAlignment="1" applyProtection="1">
      <alignment horizontal="center" vertical="center"/>
    </xf>
    <xf numFmtId="0" fontId="32" fillId="0" borderId="32" xfId="0" applyNumberFormat="1" applyFont="1" applyFill="1" applyBorder="1" applyAlignment="1" applyProtection="1">
      <alignment horizontal="center" vertical="center"/>
    </xf>
    <xf numFmtId="2" fontId="32" fillId="0" borderId="32" xfId="0" applyNumberFormat="1" applyFont="1" applyFill="1" applyBorder="1" applyAlignment="1" applyProtection="1">
      <alignment vertical="center" wrapText="1"/>
    </xf>
    <xf numFmtId="168" fontId="32" fillId="0" borderId="32" xfId="0" applyNumberFormat="1" applyFont="1" applyFill="1" applyBorder="1" applyAlignment="1" applyProtection="1">
      <alignment horizontal="center" vertical="center"/>
    </xf>
    <xf numFmtId="0" fontId="32" fillId="0" borderId="0" xfId="106" applyFont="1" applyProtection="1"/>
    <xf numFmtId="0" fontId="32" fillId="0" borderId="0" xfId="106" applyFont="1" applyAlignment="1" applyProtection="1">
      <alignment horizontal="center"/>
    </xf>
    <xf numFmtId="4" fontId="32" fillId="0" borderId="0" xfId="106" applyNumberFormat="1" applyFont="1" applyProtection="1"/>
    <xf numFmtId="0" fontId="2" fillId="0" borderId="0" xfId="106" applyFont="1" applyProtection="1"/>
    <xf numFmtId="0" fontId="2" fillId="0" borderId="0" xfId="106" applyFont="1" applyAlignment="1" applyProtection="1">
      <alignment horizontal="center"/>
    </xf>
    <xf numFmtId="4" fontId="2" fillId="0" borderId="0" xfId="106" applyNumberFormat="1" applyFont="1" applyProtection="1"/>
    <xf numFmtId="0" fontId="30" fillId="0" borderId="0" xfId="106" applyAlignment="1" applyProtection="1">
      <alignment horizontal="center"/>
    </xf>
    <xf numFmtId="4" fontId="30" fillId="0" borderId="0" xfId="106" applyNumberFormat="1" applyProtection="1"/>
    <xf numFmtId="9" fontId="32" fillId="37" borderId="32" xfId="108" applyFont="1" applyFill="1" applyBorder="1" applyAlignment="1" applyProtection="1">
      <alignment horizontal="center" vertical="center" wrapText="1"/>
      <protection locked="0"/>
    </xf>
    <xf numFmtId="9" fontId="32" fillId="37" borderId="36" xfId="108" applyFont="1" applyFill="1" applyBorder="1" applyAlignment="1" applyProtection="1">
      <alignment horizontal="center" vertical="center" wrapText="1"/>
      <protection locked="0"/>
    </xf>
    <xf numFmtId="10" fontId="32" fillId="37" borderId="32" xfId="108" applyNumberFormat="1" applyFont="1" applyFill="1" applyBorder="1" applyAlignment="1" applyProtection="1">
      <alignment horizontal="center" vertical="center" wrapText="1"/>
      <protection locked="0"/>
    </xf>
    <xf numFmtId="4" fontId="32" fillId="37" borderId="36" xfId="0" applyNumberFormat="1" applyFont="1" applyFill="1" applyBorder="1" applyAlignment="1" applyProtection="1">
      <alignment horizontal="center" vertical="center"/>
      <protection locked="0"/>
    </xf>
    <xf numFmtId="0" fontId="32" fillId="37" borderId="17" xfId="105" applyNumberFormat="1" applyFont="1" applyFill="1" applyBorder="1" applyAlignment="1" applyProtection="1">
      <alignment horizontal="left" vertical="center" wrapText="1"/>
      <protection locked="0"/>
    </xf>
    <xf numFmtId="0" fontId="32" fillId="40" borderId="17" xfId="105" applyNumberFormat="1" applyFont="1" applyFill="1" applyBorder="1" applyAlignment="1" applyProtection="1">
      <alignment horizontal="center" vertical="center" wrapText="1"/>
      <protection locked="0"/>
    </xf>
    <xf numFmtId="0" fontId="32" fillId="37" borderId="16" xfId="105" applyNumberFormat="1" applyFont="1" applyFill="1" applyBorder="1" applyAlignment="1" applyProtection="1">
      <alignment horizontal="left" vertical="center" wrapText="1"/>
      <protection locked="0"/>
    </xf>
    <xf numFmtId="0" fontId="52" fillId="0" borderId="55" xfId="105" applyFont="1" applyBorder="1" applyAlignment="1" applyProtection="1">
      <alignment horizontal="justify" vertical="center" wrapText="1"/>
    </xf>
    <xf numFmtId="0" fontId="52" fillId="0" borderId="0" xfId="105" applyFont="1" applyBorder="1" applyAlignment="1" applyProtection="1">
      <alignment horizontal="justify" vertical="center" wrapText="1"/>
    </xf>
    <xf numFmtId="0" fontId="35" fillId="0" borderId="37" xfId="0" applyFont="1" applyFill="1" applyBorder="1" applyAlignment="1" applyProtection="1">
      <alignment horizontal="left" vertical="center" wrapText="1"/>
    </xf>
    <xf numFmtId="0" fontId="35" fillId="0" borderId="38" xfId="0" applyFont="1" applyFill="1" applyBorder="1" applyAlignment="1" applyProtection="1">
      <alignment horizontal="left" vertical="center" wrapText="1"/>
    </xf>
    <xf numFmtId="0" fontId="35" fillId="0" borderId="39" xfId="0" applyFont="1" applyFill="1" applyBorder="1" applyAlignment="1" applyProtection="1">
      <alignment horizontal="left" vertical="center" wrapText="1"/>
    </xf>
    <xf numFmtId="0" fontId="32" fillId="0" borderId="21" xfId="105" applyFont="1" applyBorder="1" applyAlignment="1" applyProtection="1">
      <alignment horizontal="left" vertical="center" wrapText="1"/>
    </xf>
    <xf numFmtId="0" fontId="32" fillId="0" borderId="37" xfId="105" applyFont="1" applyBorder="1" applyAlignment="1" applyProtection="1">
      <alignment horizontal="left" vertical="center" wrapText="1"/>
    </xf>
    <xf numFmtId="0" fontId="32" fillId="0" borderId="38" xfId="105" applyFont="1" applyBorder="1" applyAlignment="1" applyProtection="1">
      <alignment horizontal="left" vertical="center" wrapText="1"/>
    </xf>
    <xf numFmtId="0" fontId="32" fillId="0" borderId="39" xfId="105" applyFont="1" applyBorder="1" applyAlignment="1" applyProtection="1">
      <alignment horizontal="left" vertical="center" wrapText="1"/>
    </xf>
    <xf numFmtId="0" fontId="33" fillId="0" borderId="21" xfId="105" applyFont="1" applyBorder="1" applyAlignment="1" applyProtection="1">
      <alignment horizontal="left" vertical="center" wrapText="1"/>
    </xf>
    <xf numFmtId="0" fontId="32" fillId="0" borderId="21" xfId="105" applyFont="1" applyFill="1" applyBorder="1" applyAlignment="1" applyProtection="1">
      <alignment horizontal="left" vertical="center" wrapText="1"/>
    </xf>
    <xf numFmtId="0" fontId="32" fillId="0" borderId="33" xfId="72" applyFont="1" applyFill="1" applyBorder="1" applyAlignment="1" applyProtection="1">
      <alignment horizontal="left" vertical="center"/>
    </xf>
    <xf numFmtId="0" fontId="32" fillId="0" borderId="34" xfId="72" applyFont="1" applyFill="1" applyBorder="1" applyAlignment="1" applyProtection="1">
      <alignment horizontal="left" vertical="center"/>
    </xf>
    <xf numFmtId="0" fontId="32" fillId="0" borderId="35" xfId="72" applyFont="1" applyFill="1" applyBorder="1" applyAlignment="1" applyProtection="1">
      <alignment horizontal="left" vertical="center"/>
    </xf>
    <xf numFmtId="0" fontId="32" fillId="0" borderId="33" xfId="72" applyFont="1" applyFill="1" applyBorder="1" applyAlignment="1" applyProtection="1">
      <alignment horizontal="left" vertical="center" wrapText="1"/>
    </xf>
    <xf numFmtId="0" fontId="32" fillId="0" borderId="34" xfId="72" applyFont="1" applyFill="1" applyBorder="1" applyAlignment="1" applyProtection="1">
      <alignment horizontal="left" vertical="center" wrapText="1"/>
    </xf>
    <xf numFmtId="0" fontId="32" fillId="0" borderId="35" xfId="72" applyFont="1" applyFill="1" applyBorder="1" applyAlignment="1" applyProtection="1">
      <alignment horizontal="left" vertical="center" wrapText="1"/>
    </xf>
    <xf numFmtId="0" fontId="33" fillId="0" borderId="21" xfId="105" applyFont="1" applyFill="1" applyBorder="1" applyAlignment="1" applyProtection="1">
      <alignment horizontal="left" vertical="center" wrapText="1"/>
    </xf>
    <xf numFmtId="0" fontId="33" fillId="29" borderId="21" xfId="105" applyFont="1" applyFill="1" applyBorder="1" applyAlignment="1" applyProtection="1">
      <alignment horizontal="left" vertical="center" wrapText="1"/>
    </xf>
    <xf numFmtId="0" fontId="35" fillId="0" borderId="33" xfId="0" applyFont="1" applyFill="1" applyBorder="1" applyAlignment="1" applyProtection="1">
      <alignment horizontal="left" vertical="center"/>
    </xf>
    <xf numFmtId="0" fontId="35" fillId="0" borderId="34" xfId="0" applyFont="1" applyFill="1" applyBorder="1" applyAlignment="1" applyProtection="1">
      <alignment horizontal="left" vertical="center"/>
    </xf>
    <xf numFmtId="0" fontId="35" fillId="0" borderId="35" xfId="0" applyFont="1" applyFill="1" applyBorder="1" applyAlignment="1" applyProtection="1">
      <alignment horizontal="left" vertical="center"/>
    </xf>
    <xf numFmtId="0" fontId="32" fillId="0" borderId="24" xfId="105" applyFont="1" applyFill="1" applyBorder="1" applyAlignment="1" applyProtection="1">
      <alignment horizontal="center" vertical="center" wrapText="1"/>
    </xf>
    <xf numFmtId="0" fontId="32" fillId="0" borderId="22" xfId="105" applyFont="1" applyFill="1" applyBorder="1" applyAlignment="1" applyProtection="1">
      <alignment horizontal="center" vertical="center" wrapText="1"/>
    </xf>
    <xf numFmtId="0" fontId="33" fillId="27" borderId="21" xfId="105" applyFont="1" applyFill="1" applyBorder="1" applyAlignment="1" applyProtection="1">
      <alignment horizontal="left" vertical="center" wrapText="1"/>
    </xf>
    <xf numFmtId="0" fontId="32" fillId="0" borderId="24" xfId="105" applyFont="1" applyBorder="1" applyAlignment="1" applyProtection="1">
      <alignment horizontal="center" vertical="center" wrapText="1"/>
    </xf>
    <xf numFmtId="0" fontId="32" fillId="0" borderId="22" xfId="105" applyFont="1" applyBorder="1" applyAlignment="1" applyProtection="1">
      <alignment horizontal="center" vertical="center" wrapText="1"/>
    </xf>
    <xf numFmtId="0" fontId="33" fillId="0" borderId="33" xfId="72" applyFont="1" applyFill="1" applyBorder="1" applyAlignment="1" applyProtection="1">
      <alignment horizontal="left" vertical="center"/>
    </xf>
    <xf numFmtId="0" fontId="33" fillId="0" borderId="34" xfId="72" applyFont="1" applyFill="1" applyBorder="1" applyAlignment="1" applyProtection="1">
      <alignment horizontal="left" vertical="center"/>
    </xf>
    <xf numFmtId="0" fontId="33" fillId="0" borderId="35" xfId="72" applyFont="1" applyFill="1" applyBorder="1" applyAlignment="1" applyProtection="1">
      <alignment horizontal="left" vertical="center"/>
    </xf>
    <xf numFmtId="0" fontId="33" fillId="0" borderId="24" xfId="105" applyFont="1" applyBorder="1" applyAlignment="1" applyProtection="1">
      <alignment horizontal="left" vertical="center" wrapText="1"/>
    </xf>
    <xf numFmtId="0" fontId="33" fillId="0" borderId="22" xfId="105" applyFont="1" applyBorder="1" applyAlignment="1" applyProtection="1">
      <alignment horizontal="left" vertical="center" wrapText="1"/>
    </xf>
    <xf numFmtId="0" fontId="33" fillId="0" borderId="23" xfId="105" applyFont="1" applyBorder="1" applyAlignment="1" applyProtection="1">
      <alignment horizontal="left" vertical="center" wrapText="1"/>
    </xf>
    <xf numFmtId="2" fontId="31" fillId="0" borderId="0" xfId="105" applyNumberFormat="1" applyFont="1" applyBorder="1" applyAlignment="1" applyProtection="1">
      <alignment horizontal="center" vertical="center" wrapText="1"/>
    </xf>
    <xf numFmtId="2" fontId="32" fillId="0" borderId="0" xfId="105" applyNumberFormat="1" applyFont="1" applyBorder="1" applyAlignment="1" applyProtection="1">
      <alignment horizontal="center" vertical="center" wrapText="1"/>
    </xf>
    <xf numFmtId="2" fontId="33" fillId="0" borderId="0" xfId="105" applyNumberFormat="1" applyFont="1" applyBorder="1" applyAlignment="1" applyProtection="1">
      <alignment horizontal="center" vertical="center" wrapText="1"/>
    </xf>
    <xf numFmtId="0" fontId="33" fillId="0" borderId="21" xfId="105" applyFont="1" applyBorder="1" applyAlignment="1" applyProtection="1">
      <alignment horizontal="center" vertical="center" wrapText="1"/>
    </xf>
    <xf numFmtId="166" fontId="33" fillId="0" borderId="21" xfId="105" applyNumberFormat="1" applyFont="1" applyBorder="1" applyAlignment="1" applyProtection="1">
      <alignment horizontal="center" vertical="center" wrapText="1"/>
    </xf>
    <xf numFmtId="4" fontId="33" fillId="0" borderId="21" xfId="105" applyNumberFormat="1" applyFont="1" applyBorder="1" applyAlignment="1" applyProtection="1">
      <alignment horizontal="center" vertical="center" wrapText="1"/>
    </xf>
    <xf numFmtId="2" fontId="33" fillId="0" borderId="15" xfId="105" applyNumberFormat="1" applyFont="1" applyBorder="1" applyAlignment="1" applyProtection="1">
      <alignment horizontal="center" vertical="center" wrapText="1"/>
    </xf>
    <xf numFmtId="4" fontId="33" fillId="0" borderId="21" xfId="105" applyNumberFormat="1" applyFont="1" applyFill="1" applyBorder="1" applyAlignment="1" applyProtection="1">
      <alignment horizontal="center" vertical="center" wrapText="1"/>
    </xf>
    <xf numFmtId="2" fontId="46" fillId="0" borderId="0" xfId="105" applyNumberFormat="1" applyFont="1" applyFill="1" applyBorder="1" applyAlignment="1" applyProtection="1">
      <alignment horizontal="center" vertical="center" wrapText="1"/>
    </xf>
    <xf numFmtId="2" fontId="32" fillId="0" borderId="0" xfId="105" applyNumberFormat="1" applyFont="1" applyBorder="1" applyAlignment="1" applyProtection="1">
      <alignment horizontal="right" vertical="center" wrapText="1"/>
    </xf>
    <xf numFmtId="0" fontId="32" fillId="0" borderId="32" xfId="0" applyFont="1" applyFill="1" applyBorder="1" applyAlignment="1" applyProtection="1">
      <alignment horizontal="left" vertical="center" wrapText="1"/>
    </xf>
    <xf numFmtId="0" fontId="33" fillId="27" borderId="24" xfId="105" applyFont="1" applyFill="1" applyBorder="1" applyAlignment="1" applyProtection="1">
      <alignment horizontal="left" vertical="center" wrapText="1"/>
    </xf>
    <xf numFmtId="0" fontId="33" fillId="27" borderId="22" xfId="105" applyFont="1" applyFill="1" applyBorder="1" applyAlignment="1" applyProtection="1">
      <alignment horizontal="left" vertical="center" wrapText="1"/>
    </xf>
    <xf numFmtId="0" fontId="35" fillId="0" borderId="33" xfId="0" applyFont="1" applyFill="1" applyBorder="1" applyAlignment="1" applyProtection="1">
      <alignment horizontal="left" vertical="center" wrapText="1"/>
    </xf>
    <xf numFmtId="0" fontId="35" fillId="0" borderId="34" xfId="0" applyFont="1" applyFill="1" applyBorder="1" applyAlignment="1" applyProtection="1">
      <alignment horizontal="left" vertical="center" wrapText="1"/>
    </xf>
    <xf numFmtId="0" fontId="35" fillId="0" borderId="35" xfId="0" applyFont="1" applyFill="1" applyBorder="1" applyAlignment="1" applyProtection="1">
      <alignment horizontal="left" vertical="center" wrapText="1"/>
    </xf>
    <xf numFmtId="0" fontId="33" fillId="29" borderId="37" xfId="105" applyFont="1" applyFill="1" applyBorder="1" applyAlignment="1" applyProtection="1">
      <alignment horizontal="left" vertical="center" wrapText="1"/>
    </xf>
    <xf numFmtId="0" fontId="33" fillId="29" borderId="38" xfId="105" applyFont="1" applyFill="1" applyBorder="1" applyAlignment="1" applyProtection="1">
      <alignment horizontal="left" vertical="center" wrapText="1"/>
    </xf>
    <xf numFmtId="0" fontId="32" fillId="0" borderId="37" xfId="105" applyFont="1" applyFill="1" applyBorder="1" applyAlignment="1" applyProtection="1">
      <alignment horizontal="left" vertical="center" wrapText="1"/>
    </xf>
    <xf numFmtId="0" fontId="32" fillId="0" borderId="38" xfId="105" applyFont="1" applyFill="1" applyBorder="1" applyAlignment="1" applyProtection="1">
      <alignment horizontal="left" vertical="center" wrapText="1"/>
    </xf>
    <xf numFmtId="0" fontId="32" fillId="0" borderId="39" xfId="105" applyFont="1" applyFill="1" applyBorder="1" applyAlignment="1" applyProtection="1">
      <alignment horizontal="left" vertical="center" wrapText="1"/>
    </xf>
    <xf numFmtId="0" fontId="33" fillId="29" borderId="24" xfId="105" applyFont="1" applyFill="1" applyBorder="1" applyAlignment="1" applyProtection="1">
      <alignment horizontal="left" vertical="center" wrapText="1"/>
    </xf>
    <xf numFmtId="0" fontId="33" fillId="29" borderId="22" xfId="105" applyFont="1" applyFill="1" applyBorder="1" applyAlignment="1" applyProtection="1">
      <alignment horizontal="left" vertical="center" wrapText="1"/>
    </xf>
    <xf numFmtId="0" fontId="33" fillId="33" borderId="21" xfId="105" applyFont="1" applyFill="1" applyBorder="1" applyAlignment="1" applyProtection="1">
      <alignment horizontal="left" vertical="center" wrapText="1"/>
    </xf>
    <xf numFmtId="0" fontId="45" fillId="0" borderId="37" xfId="0" applyFont="1" applyFill="1" applyBorder="1" applyAlignment="1" applyProtection="1">
      <alignment horizontal="left" vertical="center"/>
    </xf>
    <xf numFmtId="0" fontId="45" fillId="0" borderId="38" xfId="0" applyFont="1" applyFill="1" applyBorder="1" applyAlignment="1" applyProtection="1">
      <alignment horizontal="left" vertical="center"/>
    </xf>
    <xf numFmtId="0" fontId="45" fillId="0" borderId="39" xfId="0" applyFont="1" applyFill="1" applyBorder="1" applyAlignment="1" applyProtection="1">
      <alignment horizontal="left" vertical="center"/>
    </xf>
    <xf numFmtId="0" fontId="33" fillId="29" borderId="16" xfId="105" applyFont="1" applyFill="1" applyBorder="1" applyAlignment="1" applyProtection="1">
      <alignment horizontal="left" vertical="center" wrapText="1"/>
    </xf>
    <xf numFmtId="0" fontId="32" fillId="0" borderId="0" xfId="105" applyFont="1" applyBorder="1" applyAlignment="1" applyProtection="1">
      <alignment horizontal="center" vertical="center" wrapText="1"/>
    </xf>
    <xf numFmtId="0" fontId="33" fillId="0" borderId="37" xfId="105" applyFont="1" applyBorder="1" applyAlignment="1" applyProtection="1">
      <alignment horizontal="left" vertical="center" wrapText="1"/>
    </xf>
    <xf numFmtId="0" fontId="33" fillId="0" borderId="38" xfId="105" applyFont="1" applyBorder="1" applyAlignment="1" applyProtection="1">
      <alignment horizontal="left" vertical="center" wrapText="1"/>
    </xf>
    <xf numFmtId="0" fontId="33" fillId="0" borderId="39" xfId="105" applyFont="1" applyBorder="1" applyAlignment="1" applyProtection="1">
      <alignment horizontal="left" vertical="center" wrapText="1"/>
    </xf>
    <xf numFmtId="0" fontId="45" fillId="0" borderId="33" xfId="0" applyFont="1" applyFill="1" applyBorder="1" applyAlignment="1" applyProtection="1">
      <alignment horizontal="left" vertical="center"/>
    </xf>
    <xf numFmtId="0" fontId="45" fillId="0" borderId="34" xfId="0" applyFont="1" applyFill="1" applyBorder="1" applyAlignment="1" applyProtection="1">
      <alignment horizontal="left" vertical="center"/>
    </xf>
    <xf numFmtId="0" fontId="45" fillId="0" borderId="35" xfId="0" applyFont="1" applyFill="1" applyBorder="1" applyAlignment="1" applyProtection="1">
      <alignment horizontal="left" vertical="center"/>
    </xf>
    <xf numFmtId="0" fontId="32" fillId="32" borderId="21" xfId="105" applyFont="1" applyFill="1" applyBorder="1" applyAlignment="1" applyProtection="1">
      <alignment horizontal="left" vertical="center" wrapText="1"/>
    </xf>
    <xf numFmtId="0" fontId="33" fillId="0" borderId="33" xfId="105" applyFont="1" applyBorder="1" applyAlignment="1" applyProtection="1">
      <alignment horizontal="left" vertical="center" wrapText="1"/>
    </xf>
    <xf numFmtId="0" fontId="33" fillId="0" borderId="34" xfId="105" applyFont="1" applyBorder="1" applyAlignment="1" applyProtection="1">
      <alignment horizontal="left" vertical="center" wrapText="1"/>
    </xf>
    <xf numFmtId="0" fontId="33" fillId="0" borderId="35" xfId="105" applyFont="1" applyBorder="1" applyAlignment="1" applyProtection="1">
      <alignment horizontal="left" vertical="center" wrapText="1"/>
    </xf>
    <xf numFmtId="4" fontId="33" fillId="0" borderId="21" xfId="105" applyNumberFormat="1" applyFont="1" applyBorder="1" applyAlignment="1" applyProtection="1">
      <alignment horizontal="left" vertical="center" wrapText="1"/>
    </xf>
    <xf numFmtId="0" fontId="52" fillId="0" borderId="55" xfId="105" applyNumberFormat="1" applyFont="1" applyBorder="1" applyAlignment="1" applyProtection="1">
      <alignment horizontal="justify" vertical="center" wrapText="1"/>
    </xf>
    <xf numFmtId="0" fontId="52" fillId="0" borderId="0" xfId="105" applyNumberFormat="1" applyFont="1" applyBorder="1" applyAlignment="1" applyProtection="1">
      <alignment horizontal="justify" vertical="center" wrapText="1"/>
    </xf>
    <xf numFmtId="0" fontId="32" fillId="0" borderId="32" xfId="105" applyFont="1" applyFill="1" applyBorder="1" applyAlignment="1" applyProtection="1">
      <alignment horizontal="left" vertical="center" wrapText="1"/>
    </xf>
    <xf numFmtId="0" fontId="32" fillId="0" borderId="32" xfId="105" applyFont="1" applyBorder="1" applyAlignment="1" applyProtection="1">
      <alignment horizontal="left" vertical="center" wrapText="1"/>
    </xf>
    <xf numFmtId="0" fontId="32" fillId="0" borderId="33" xfId="105" applyFont="1" applyBorder="1" applyAlignment="1" applyProtection="1">
      <alignment horizontal="center" vertical="center" wrapText="1"/>
    </xf>
    <xf numFmtId="0" fontId="32" fillId="0" borderId="34" xfId="105" applyFont="1" applyBorder="1" applyAlignment="1" applyProtection="1">
      <alignment horizontal="center" vertical="center" wrapText="1"/>
    </xf>
    <xf numFmtId="0" fontId="32" fillId="0" borderId="35" xfId="105" applyFont="1" applyBorder="1" applyAlignment="1" applyProtection="1">
      <alignment horizontal="center" vertical="center" wrapText="1"/>
    </xf>
    <xf numFmtId="0" fontId="33" fillId="29" borderId="32" xfId="105" applyFont="1" applyFill="1" applyBorder="1" applyAlignment="1" applyProtection="1">
      <alignment horizontal="left" vertical="center" wrapText="1"/>
    </xf>
    <xf numFmtId="0" fontId="33" fillId="0" borderId="32" xfId="105" applyFont="1" applyFill="1" applyBorder="1" applyAlignment="1" applyProtection="1">
      <alignment horizontal="left" vertical="center" wrapText="1"/>
    </xf>
    <xf numFmtId="4" fontId="33" fillId="0" borderId="32" xfId="105" applyNumberFormat="1" applyFont="1" applyBorder="1" applyAlignment="1" applyProtection="1">
      <alignment horizontal="left" vertical="center" wrapText="1"/>
    </xf>
    <xf numFmtId="0" fontId="32" fillId="0" borderId="33" xfId="105" applyFont="1" applyFill="1" applyBorder="1" applyAlignment="1" applyProtection="1">
      <alignment horizontal="center" vertical="center" wrapText="1"/>
    </xf>
    <xf numFmtId="0" fontId="32" fillId="0" borderId="34" xfId="105" applyFont="1" applyFill="1" applyBorder="1" applyAlignment="1" applyProtection="1">
      <alignment horizontal="center" vertical="center" wrapText="1"/>
    </xf>
    <xf numFmtId="0" fontId="32" fillId="0" borderId="35" xfId="105" applyFont="1" applyFill="1" applyBorder="1" applyAlignment="1" applyProtection="1">
      <alignment horizontal="center" vertical="center" wrapText="1"/>
    </xf>
    <xf numFmtId="0" fontId="33" fillId="0" borderId="32" xfId="105" applyFont="1" applyBorder="1" applyAlignment="1" applyProtection="1">
      <alignment horizontal="left" vertical="center" wrapText="1"/>
    </xf>
    <xf numFmtId="0" fontId="33" fillId="33" borderId="32" xfId="105" applyFont="1" applyFill="1" applyBorder="1" applyAlignment="1" applyProtection="1">
      <alignment horizontal="left" vertical="center" wrapText="1"/>
    </xf>
    <xf numFmtId="2" fontId="32" fillId="0" borderId="0" xfId="105" applyNumberFormat="1" applyFont="1" applyBorder="1" applyAlignment="1" applyProtection="1">
      <alignment vertical="center" wrapText="1"/>
    </xf>
    <xf numFmtId="0" fontId="33" fillId="0" borderId="32" xfId="105" applyFont="1" applyBorder="1" applyAlignment="1" applyProtection="1">
      <alignment horizontal="center" vertical="center" wrapText="1"/>
    </xf>
    <xf numFmtId="0" fontId="33" fillId="0" borderId="31" xfId="105" applyFont="1" applyBorder="1" applyAlignment="1" applyProtection="1">
      <alignment horizontal="center" vertical="center" wrapText="1"/>
    </xf>
    <xf numFmtId="0" fontId="33" fillId="0" borderId="14" xfId="105" applyFont="1" applyBorder="1" applyAlignment="1" applyProtection="1">
      <alignment horizontal="center" vertical="center" wrapText="1"/>
    </xf>
    <xf numFmtId="0" fontId="33" fillId="27" borderId="32" xfId="105" applyFont="1" applyFill="1" applyBorder="1" applyAlignment="1" applyProtection="1">
      <alignment horizontal="left" vertical="center" wrapText="1"/>
    </xf>
    <xf numFmtId="0" fontId="33" fillId="27" borderId="33" xfId="105" applyFont="1" applyFill="1" applyBorder="1" applyAlignment="1" applyProtection="1">
      <alignment horizontal="left" vertical="center" wrapText="1"/>
    </xf>
    <xf numFmtId="0" fontId="33" fillId="27" borderId="34" xfId="105" applyFont="1" applyFill="1" applyBorder="1" applyAlignment="1" applyProtection="1">
      <alignment horizontal="left" vertical="center" wrapText="1"/>
    </xf>
    <xf numFmtId="0" fontId="33" fillId="27" borderId="35" xfId="105" applyFont="1" applyFill="1" applyBorder="1" applyAlignment="1" applyProtection="1">
      <alignment horizontal="left" vertical="center" wrapText="1"/>
    </xf>
    <xf numFmtId="0" fontId="32" fillId="32" borderId="32" xfId="105" applyFont="1" applyFill="1" applyBorder="1" applyAlignment="1" applyProtection="1">
      <alignment horizontal="left" vertical="center" wrapText="1"/>
    </xf>
    <xf numFmtId="2" fontId="33" fillId="27" borderId="24" xfId="0" applyNumberFormat="1" applyFont="1" applyFill="1" applyBorder="1" applyAlignment="1" applyProtection="1">
      <alignment horizontal="center" vertical="center" wrapText="1"/>
    </xf>
    <xf numFmtId="2" fontId="33" fillId="27" borderId="23" xfId="0" applyNumberFormat="1" applyFont="1" applyFill="1" applyBorder="1" applyAlignment="1" applyProtection="1">
      <alignment horizontal="center" vertical="center" wrapText="1"/>
    </xf>
    <xf numFmtId="0" fontId="33" fillId="27" borderId="24" xfId="0" applyFont="1" applyFill="1" applyBorder="1" applyAlignment="1" applyProtection="1">
      <alignment horizontal="left" vertical="center" wrapText="1"/>
    </xf>
    <xf numFmtId="0" fontId="33" fillId="27" borderId="22" xfId="0" applyFont="1" applyFill="1" applyBorder="1" applyAlignment="1" applyProtection="1">
      <alignment horizontal="left" vertical="center" wrapText="1"/>
    </xf>
    <xf numFmtId="0" fontId="33" fillId="27" borderId="23" xfId="0" applyFont="1" applyFill="1" applyBorder="1" applyAlignment="1" applyProtection="1">
      <alignment horizontal="left" vertical="center" wrapText="1"/>
    </xf>
    <xf numFmtId="2" fontId="32" fillId="27" borderId="24" xfId="0" applyNumberFormat="1" applyFont="1" applyFill="1" applyBorder="1" applyAlignment="1" applyProtection="1">
      <alignment horizontal="right" vertical="center"/>
    </xf>
    <xf numFmtId="2" fontId="32" fillId="27" borderId="22" xfId="0" applyNumberFormat="1" applyFont="1" applyFill="1" applyBorder="1" applyAlignment="1" applyProtection="1">
      <alignment horizontal="right" vertical="center"/>
    </xf>
    <xf numFmtId="2" fontId="32" fillId="27" borderId="23" xfId="0" applyNumberFormat="1" applyFont="1" applyFill="1" applyBorder="1" applyAlignment="1" applyProtection="1">
      <alignment horizontal="right" vertical="center"/>
    </xf>
    <xf numFmtId="0" fontId="33" fillId="27" borderId="24" xfId="0" applyFont="1" applyFill="1" applyBorder="1" applyAlignment="1" applyProtection="1">
      <alignment horizontal="right" wrapText="1"/>
    </xf>
    <xf numFmtId="0" fontId="33" fillId="27" borderId="22" xfId="0" applyFont="1" applyFill="1" applyBorder="1" applyAlignment="1" applyProtection="1">
      <alignment horizontal="right" wrapText="1"/>
    </xf>
    <xf numFmtId="0" fontId="33" fillId="27" borderId="23" xfId="0" applyFont="1" applyFill="1" applyBorder="1" applyAlignment="1" applyProtection="1">
      <alignment horizontal="right" wrapText="1"/>
    </xf>
    <xf numFmtId="49" fontId="40" fillId="0" borderId="25" xfId="0" applyNumberFormat="1" applyFont="1" applyFill="1" applyBorder="1" applyAlignment="1" applyProtection="1">
      <alignment horizontal="center" vertical="center" wrapText="1"/>
    </xf>
    <xf numFmtId="49" fontId="40" fillId="0" borderId="20" xfId="0" applyNumberFormat="1" applyFont="1" applyFill="1" applyBorder="1" applyAlignment="1" applyProtection="1">
      <alignment horizontal="center" vertical="center" wrapText="1"/>
    </xf>
    <xf numFmtId="49" fontId="40" fillId="0" borderId="26" xfId="0" applyNumberFormat="1" applyFont="1" applyFill="1" applyBorder="1" applyAlignment="1" applyProtection="1">
      <alignment horizontal="center" vertical="center" wrapText="1"/>
    </xf>
    <xf numFmtId="49" fontId="40" fillId="0" borderId="27" xfId="0" applyNumberFormat="1"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xf>
    <xf numFmtId="49" fontId="40" fillId="0" borderId="28" xfId="0" applyNumberFormat="1" applyFont="1" applyFill="1" applyBorder="1" applyAlignment="1" applyProtection="1">
      <alignment horizontal="center" vertical="center" wrapText="1"/>
    </xf>
    <xf numFmtId="2" fontId="40" fillId="0" borderId="21" xfId="0" applyNumberFormat="1" applyFont="1" applyBorder="1" applyAlignment="1" applyProtection="1">
      <alignment horizontal="center" vertical="center" wrapText="1"/>
    </xf>
    <xf numFmtId="2" fontId="40" fillId="0" borderId="21" xfId="0" applyNumberFormat="1" applyFont="1" applyBorder="1" applyAlignment="1" applyProtection="1">
      <alignment horizontal="center" vertical="center"/>
    </xf>
    <xf numFmtId="2" fontId="39" fillId="0" borderId="24" xfId="0" applyNumberFormat="1" applyFont="1" applyFill="1" applyBorder="1" applyAlignment="1" applyProtection="1">
      <alignment horizontal="center" vertical="center"/>
    </xf>
    <xf numFmtId="2" fontId="39" fillId="0" borderId="23" xfId="0" applyNumberFormat="1" applyFont="1" applyFill="1" applyBorder="1" applyAlignment="1" applyProtection="1">
      <alignment horizontal="center" vertical="center"/>
    </xf>
    <xf numFmtId="0" fontId="32" fillId="0" borderId="25" xfId="0" applyFont="1" applyBorder="1" applyAlignment="1" applyProtection="1">
      <alignment horizontal="right" vertical="top"/>
    </xf>
    <xf numFmtId="0" fontId="32" fillId="0" borderId="20" xfId="0" applyFont="1" applyBorder="1" applyAlignment="1" applyProtection="1">
      <alignment horizontal="right" vertical="top"/>
    </xf>
    <xf numFmtId="0" fontId="32" fillId="0" borderId="26" xfId="0" applyFont="1" applyBorder="1" applyAlignment="1" applyProtection="1">
      <alignment horizontal="right" vertical="top"/>
    </xf>
    <xf numFmtId="0" fontId="32" fillId="0" borderId="29" xfId="0" applyFont="1" applyBorder="1" applyAlignment="1" applyProtection="1">
      <alignment horizontal="right" vertical="top"/>
    </xf>
    <xf numFmtId="0" fontId="32" fillId="0" borderId="0" xfId="0" applyFont="1" applyBorder="1" applyAlignment="1" applyProtection="1">
      <alignment horizontal="right" vertical="top"/>
    </xf>
    <xf numFmtId="0" fontId="32" fillId="0" borderId="30" xfId="0" applyFont="1" applyBorder="1" applyAlignment="1" applyProtection="1">
      <alignment horizontal="right" vertical="top"/>
    </xf>
    <xf numFmtId="0" fontId="32" fillId="0" borderId="27" xfId="0" applyFont="1" applyBorder="1" applyAlignment="1" applyProtection="1">
      <alignment horizontal="right" vertical="top"/>
    </xf>
    <xf numFmtId="0" fontId="32" fillId="0" borderId="19" xfId="0" applyFont="1" applyBorder="1" applyAlignment="1" applyProtection="1">
      <alignment horizontal="right" vertical="top"/>
    </xf>
    <xf numFmtId="0" fontId="32" fillId="0" borderId="28" xfId="0" applyFont="1" applyBorder="1" applyAlignment="1" applyProtection="1">
      <alignment horizontal="right" vertical="top"/>
    </xf>
    <xf numFmtId="0" fontId="32" fillId="0" borderId="24" xfId="0" applyFont="1" applyBorder="1" applyAlignment="1" applyProtection="1">
      <alignment horizontal="center" vertical="top"/>
    </xf>
    <xf numFmtId="0" fontId="32" fillId="0" borderId="22" xfId="0" applyFont="1" applyBorder="1" applyAlignment="1" applyProtection="1">
      <alignment horizontal="center" vertical="top"/>
    </xf>
    <xf numFmtId="0" fontId="32" fillId="0" borderId="23" xfId="0" applyFont="1" applyBorder="1" applyAlignment="1" applyProtection="1">
      <alignment horizontal="center" vertical="top"/>
    </xf>
    <xf numFmtId="2" fontId="36" fillId="0" borderId="18" xfId="106" applyNumberFormat="1" applyFont="1" applyBorder="1" applyAlignment="1" applyProtection="1">
      <alignment horizontal="center" vertical="center"/>
    </xf>
    <xf numFmtId="2" fontId="36" fillId="0" borderId="0" xfId="106" applyNumberFormat="1" applyFont="1" applyBorder="1" applyAlignment="1" applyProtection="1">
      <alignment horizontal="center" vertical="center"/>
    </xf>
    <xf numFmtId="2" fontId="37" fillId="0" borderId="0" xfId="106" applyNumberFormat="1" applyFont="1" applyBorder="1" applyAlignment="1" applyProtection="1">
      <alignment horizontal="center" vertical="center"/>
    </xf>
    <xf numFmtId="2" fontId="38" fillId="0" borderId="0" xfId="106" applyNumberFormat="1" applyFont="1" applyBorder="1" applyAlignment="1" applyProtection="1">
      <alignment horizontal="center" vertical="center"/>
    </xf>
    <xf numFmtId="2" fontId="33" fillId="27" borderId="24" xfId="0" applyNumberFormat="1" applyFont="1" applyFill="1" applyBorder="1" applyAlignment="1" applyProtection="1">
      <alignment horizontal="center" vertical="center"/>
    </xf>
    <xf numFmtId="2" fontId="33" fillId="27" borderId="23" xfId="0" applyNumberFormat="1" applyFont="1" applyFill="1" applyBorder="1" applyAlignment="1" applyProtection="1">
      <alignment horizontal="center" vertical="center"/>
    </xf>
    <xf numFmtId="0" fontId="32" fillId="0" borderId="36" xfId="0" applyFont="1" applyBorder="1" applyAlignment="1" applyProtection="1">
      <alignment horizontal="right" vertical="top"/>
    </xf>
    <xf numFmtId="0" fontId="32" fillId="0" borderId="36" xfId="0" applyFont="1" applyBorder="1" applyAlignment="1" applyProtection="1">
      <alignment horizontal="center" vertical="top"/>
    </xf>
    <xf numFmtId="2" fontId="33" fillId="29" borderId="36" xfId="0" applyNumberFormat="1" applyFont="1" applyFill="1" applyBorder="1" applyAlignment="1" applyProtection="1">
      <alignment horizontal="center" vertical="center"/>
    </xf>
    <xf numFmtId="0" fontId="33" fillId="29" borderId="36" xfId="0" applyFont="1" applyFill="1" applyBorder="1" applyAlignment="1" applyProtection="1">
      <alignment horizontal="left" vertical="center" wrapText="1"/>
    </xf>
    <xf numFmtId="2" fontId="32" fillId="29" borderId="36" xfId="0" applyNumberFormat="1" applyFont="1" applyFill="1" applyBorder="1" applyAlignment="1" applyProtection="1">
      <alignment horizontal="right" vertical="center"/>
    </xf>
    <xf numFmtId="0" fontId="33" fillId="29" borderId="36" xfId="0" applyFont="1" applyFill="1" applyBorder="1" applyAlignment="1" applyProtection="1">
      <alignment horizontal="right" wrapText="1"/>
    </xf>
    <xf numFmtId="49"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wrapText="1"/>
    </xf>
    <xf numFmtId="2" fontId="33" fillId="0" borderId="36" xfId="0" applyNumberFormat="1" applyFont="1" applyBorder="1" applyAlignment="1" applyProtection="1">
      <alignment horizontal="center" vertical="center"/>
    </xf>
    <xf numFmtId="4" fontId="33" fillId="0" borderId="36" xfId="0" applyNumberFormat="1" applyFont="1" applyBorder="1" applyAlignment="1" applyProtection="1">
      <alignment horizontal="center" vertical="center" wrapText="1"/>
    </xf>
    <xf numFmtId="2" fontId="32" fillId="0" borderId="36" xfId="0" applyNumberFormat="1" applyFont="1" applyBorder="1" applyAlignment="1" applyProtection="1">
      <alignment horizontal="center" vertical="center"/>
    </xf>
    <xf numFmtId="2" fontId="33" fillId="35" borderId="36" xfId="0" applyNumberFormat="1" applyFont="1" applyFill="1" applyBorder="1" applyAlignment="1" applyProtection="1">
      <alignment horizontal="center" vertical="center"/>
    </xf>
    <xf numFmtId="0" fontId="33" fillId="35" borderId="36" xfId="0" applyFont="1" applyFill="1" applyBorder="1" applyAlignment="1" applyProtection="1">
      <alignment horizontal="left" vertical="center" wrapText="1"/>
    </xf>
    <xf numFmtId="0" fontId="32" fillId="0" borderId="36" xfId="0" applyFont="1" applyFill="1" applyBorder="1" applyAlignment="1" applyProtection="1">
      <alignment horizontal="right" vertical="top"/>
    </xf>
    <xf numFmtId="0" fontId="32" fillId="0" borderId="36" xfId="0" applyFont="1" applyFill="1" applyBorder="1" applyAlignment="1" applyProtection="1">
      <alignment horizontal="center" vertical="top"/>
    </xf>
    <xf numFmtId="2" fontId="32" fillId="0" borderId="36" xfId="0" applyNumberFormat="1" applyFont="1" applyFill="1" applyBorder="1" applyAlignment="1" applyProtection="1">
      <alignment horizontal="right" vertical="center"/>
    </xf>
    <xf numFmtId="0" fontId="33" fillId="0" borderId="36" xfId="0" applyFont="1" applyFill="1" applyBorder="1" applyAlignment="1" applyProtection="1">
      <alignment horizontal="right" wrapText="1"/>
    </xf>
    <xf numFmtId="49"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wrapText="1"/>
    </xf>
    <xf numFmtId="2" fontId="33" fillId="0" borderId="36" xfId="0" applyNumberFormat="1" applyFont="1" applyFill="1" applyBorder="1" applyAlignment="1" applyProtection="1">
      <alignment horizontal="center" vertical="center"/>
    </xf>
    <xf numFmtId="0" fontId="32" fillId="0" borderId="40" xfId="0" applyFont="1" applyBorder="1" applyAlignment="1" applyProtection="1">
      <alignment horizontal="right" vertical="top"/>
    </xf>
    <xf numFmtId="0" fontId="32" fillId="0" borderId="41" xfId="0" applyFont="1" applyBorder="1" applyAlignment="1" applyProtection="1">
      <alignment horizontal="right" vertical="top"/>
    </xf>
    <xf numFmtId="0" fontId="32" fillId="0" borderId="42" xfId="0" applyFont="1" applyBorder="1" applyAlignment="1" applyProtection="1">
      <alignment horizontal="right" vertical="top"/>
    </xf>
    <xf numFmtId="0" fontId="32" fillId="0" borderId="37" xfId="0" applyFont="1" applyBorder="1" applyAlignment="1" applyProtection="1">
      <alignment horizontal="center" vertical="top"/>
    </xf>
    <xf numFmtId="0" fontId="32" fillId="0" borderId="38" xfId="0" applyFont="1" applyBorder="1" applyAlignment="1" applyProtection="1">
      <alignment horizontal="center" vertical="top"/>
    </xf>
    <xf numFmtId="0" fontId="32" fillId="0" borderId="39" xfId="0" applyFont="1" applyBorder="1" applyAlignment="1" applyProtection="1">
      <alignment horizontal="center" vertical="top"/>
    </xf>
    <xf numFmtId="2" fontId="33" fillId="29" borderId="44" xfId="0" applyNumberFormat="1" applyFont="1" applyFill="1" applyBorder="1" applyAlignment="1" applyProtection="1">
      <alignment horizontal="center" vertical="center"/>
    </xf>
    <xf numFmtId="2" fontId="32" fillId="29" borderId="43" xfId="0" applyNumberFormat="1" applyFont="1" applyFill="1" applyBorder="1" applyAlignment="1" applyProtection="1">
      <alignment horizontal="right" vertical="center"/>
    </xf>
    <xf numFmtId="2" fontId="32" fillId="29" borderId="47" xfId="0" applyNumberFormat="1" applyFont="1" applyFill="1" applyBorder="1" applyAlignment="1" applyProtection="1">
      <alignment horizontal="right" vertical="center"/>
    </xf>
    <xf numFmtId="2" fontId="32" fillId="29" borderId="44" xfId="0" applyNumberFormat="1" applyFont="1" applyFill="1" applyBorder="1" applyAlignment="1" applyProtection="1">
      <alignment horizontal="right" vertical="center"/>
    </xf>
    <xf numFmtId="0" fontId="33" fillId="29" borderId="43" xfId="0" applyFont="1" applyFill="1" applyBorder="1" applyAlignment="1" applyProtection="1">
      <alignment horizontal="right" wrapText="1"/>
    </xf>
    <xf numFmtId="0" fontId="33" fillId="29" borderId="47" xfId="0" applyFont="1" applyFill="1" applyBorder="1" applyAlignment="1" applyProtection="1">
      <alignment horizontal="right" wrapText="1"/>
    </xf>
    <xf numFmtId="0" fontId="33" fillId="29" borderId="44" xfId="0" applyFont="1" applyFill="1" applyBorder="1" applyAlignment="1" applyProtection="1">
      <alignment horizontal="right" wrapText="1"/>
    </xf>
    <xf numFmtId="49" fontId="33" fillId="0" borderId="40" xfId="0" applyNumberFormat="1" applyFont="1" applyBorder="1" applyAlignment="1" applyProtection="1">
      <alignment horizontal="center" vertical="center" wrapText="1"/>
    </xf>
    <xf numFmtId="49" fontId="33" fillId="0" borderId="41" xfId="0" applyNumberFormat="1" applyFont="1" applyBorder="1" applyAlignment="1" applyProtection="1">
      <alignment horizontal="center" vertical="center" wrapText="1"/>
    </xf>
    <xf numFmtId="49" fontId="33" fillId="0" borderId="42" xfId="0" applyNumberFormat="1" applyFont="1" applyBorder="1" applyAlignment="1" applyProtection="1">
      <alignment horizontal="center" vertical="center" wrapText="1"/>
    </xf>
    <xf numFmtId="49" fontId="33" fillId="0" borderId="27" xfId="0" applyNumberFormat="1" applyFont="1" applyBorder="1" applyAlignment="1" applyProtection="1">
      <alignment horizontal="center" vertical="center" wrapText="1"/>
    </xf>
    <xf numFmtId="49" fontId="33" fillId="0" borderId="19" xfId="0" applyNumberFormat="1" applyFont="1" applyBorder="1" applyAlignment="1" applyProtection="1">
      <alignment horizontal="center" vertical="center" wrapText="1"/>
    </xf>
    <xf numFmtId="49" fontId="33" fillId="0" borderId="28" xfId="0" applyNumberFormat="1" applyFont="1" applyBorder="1" applyAlignment="1" applyProtection="1">
      <alignment horizontal="center" vertical="center" wrapText="1"/>
    </xf>
    <xf numFmtId="2" fontId="33" fillId="0" borderId="45" xfId="0" applyNumberFormat="1" applyFont="1" applyBorder="1" applyAlignment="1" applyProtection="1">
      <alignment horizontal="center" vertical="center" wrapText="1"/>
    </xf>
    <xf numFmtId="2" fontId="33" fillId="0" borderId="46" xfId="0" applyNumberFormat="1" applyFont="1" applyBorder="1" applyAlignment="1" applyProtection="1">
      <alignment horizontal="center" vertical="center" wrapText="1"/>
    </xf>
    <xf numFmtId="2" fontId="33" fillId="0" borderId="14" xfId="0" applyNumberFormat="1" applyFont="1" applyBorder="1" applyAlignment="1" applyProtection="1">
      <alignment horizontal="center" vertical="center" wrapText="1"/>
    </xf>
    <xf numFmtId="2" fontId="33" fillId="0" borderId="45" xfId="0" applyNumberFormat="1" applyFont="1" applyBorder="1" applyAlignment="1" applyProtection="1">
      <alignment horizontal="center" vertical="center"/>
    </xf>
    <xf numFmtId="2" fontId="33" fillId="0" borderId="46" xfId="0" applyNumberFormat="1" applyFont="1" applyBorder="1" applyAlignment="1" applyProtection="1">
      <alignment horizontal="center" vertical="center"/>
    </xf>
    <xf numFmtId="2" fontId="33" fillId="0" borderId="14" xfId="0" applyNumberFormat="1" applyFont="1" applyBorder="1" applyAlignment="1" applyProtection="1">
      <alignment horizontal="center" vertical="center"/>
    </xf>
    <xf numFmtId="4" fontId="33" fillId="0" borderId="45" xfId="0" applyNumberFormat="1" applyFont="1" applyBorder="1" applyAlignment="1" applyProtection="1">
      <alignment horizontal="center" vertical="center" wrapText="1"/>
    </xf>
    <xf numFmtId="4" fontId="33" fillId="0" borderId="46" xfId="0" applyNumberFormat="1" applyFont="1" applyBorder="1" applyAlignment="1" applyProtection="1">
      <alignment horizontal="center" vertical="center" wrapText="1"/>
    </xf>
    <xf numFmtId="4" fontId="33" fillId="0" borderId="14" xfId="0" applyNumberFormat="1" applyFont="1" applyBorder="1" applyAlignment="1" applyProtection="1">
      <alignment horizontal="center" vertical="center" wrapText="1"/>
    </xf>
    <xf numFmtId="2" fontId="32" fillId="0" borderId="43" xfId="0" applyNumberFormat="1" applyFont="1" applyBorder="1" applyAlignment="1" applyProtection="1">
      <alignment horizontal="center" vertical="center"/>
    </xf>
    <xf numFmtId="2" fontId="32" fillId="0" borderId="44" xfId="0" applyNumberFormat="1" applyFont="1" applyBorder="1" applyAlignment="1" applyProtection="1">
      <alignment horizontal="center" vertical="center"/>
    </xf>
    <xf numFmtId="4" fontId="33" fillId="0" borderId="36" xfId="0" applyNumberFormat="1" applyFont="1" applyFill="1" applyBorder="1" applyAlignment="1" applyProtection="1">
      <alignment horizontal="center" vertical="center" wrapText="1"/>
    </xf>
    <xf numFmtId="2" fontId="32" fillId="0" borderId="36" xfId="0" applyNumberFormat="1" applyFont="1" applyFill="1" applyBorder="1" applyAlignment="1" applyProtection="1">
      <alignment horizontal="center" vertical="center"/>
    </xf>
    <xf numFmtId="0" fontId="47" fillId="0" borderId="40" xfId="114" applyFont="1" applyBorder="1" applyAlignment="1" applyProtection="1">
      <alignment horizontal="center" vertical="center" wrapText="1"/>
    </xf>
    <xf numFmtId="0" fontId="47" fillId="0" borderId="41" xfId="114" applyFont="1" applyBorder="1" applyAlignment="1" applyProtection="1">
      <alignment horizontal="center" vertical="center" wrapText="1"/>
    </xf>
    <xf numFmtId="0" fontId="47" fillId="0" borderId="42" xfId="114" applyFont="1" applyBorder="1" applyAlignment="1" applyProtection="1">
      <alignment horizontal="center" vertical="center" wrapText="1"/>
    </xf>
    <xf numFmtId="0" fontId="47" fillId="0" borderId="29" xfId="114" applyFont="1" applyBorder="1" applyAlignment="1" applyProtection="1">
      <alignment horizontal="center" vertical="center" wrapText="1"/>
    </xf>
    <xf numFmtId="0" fontId="47" fillId="0" borderId="0" xfId="114" applyFont="1" applyBorder="1" applyAlignment="1" applyProtection="1">
      <alignment horizontal="center" vertical="center" wrapText="1"/>
    </xf>
    <xf numFmtId="0" fontId="47" fillId="0" borderId="30" xfId="114" applyFont="1" applyBorder="1" applyAlignment="1" applyProtection="1">
      <alignment horizontal="center" vertical="center" wrapText="1"/>
    </xf>
    <xf numFmtId="2" fontId="46" fillId="0" borderId="48" xfId="105" applyNumberFormat="1" applyFont="1" applyBorder="1" applyAlignment="1" applyProtection="1">
      <alignment horizontal="center" vertical="center" wrapText="1"/>
      <protection locked="0"/>
    </xf>
    <xf numFmtId="2" fontId="46" fillId="0" borderId="17" xfId="105" applyNumberFormat="1" applyFont="1" applyBorder="1" applyAlignment="1" applyProtection="1">
      <alignment horizontal="center" vertical="center" wrapText="1"/>
      <protection locked="0"/>
    </xf>
    <xf numFmtId="2" fontId="46" fillId="0" borderId="49" xfId="105" applyNumberFormat="1" applyFont="1" applyBorder="1" applyAlignment="1" applyProtection="1">
      <alignment horizontal="center" vertical="center" wrapText="1"/>
      <protection locked="0"/>
    </xf>
    <xf numFmtId="49" fontId="1" fillId="0" borderId="50" xfId="114" applyNumberFormat="1" applyBorder="1" applyAlignment="1" applyProtection="1">
      <alignment horizontal="center" vertical="center" wrapText="1"/>
    </xf>
    <xf numFmtId="49" fontId="1" fillId="0" borderId="46" xfId="114" applyNumberFormat="1" applyBorder="1" applyAlignment="1" applyProtection="1">
      <alignment horizontal="center" vertical="center" wrapText="1"/>
    </xf>
    <xf numFmtId="0" fontId="1" fillId="0" borderId="50" xfId="114" applyBorder="1" applyAlignment="1" applyProtection="1">
      <alignment horizontal="center" vertical="center" wrapText="1"/>
    </xf>
    <xf numFmtId="0" fontId="1" fillId="0" borderId="46" xfId="114" applyBorder="1" applyAlignment="1" applyProtection="1">
      <alignment horizontal="center" vertical="center" wrapText="1"/>
    </xf>
    <xf numFmtId="10" fontId="0" fillId="0" borderId="50" xfId="115" applyNumberFormat="1" applyFont="1" applyBorder="1" applyAlignment="1" applyProtection="1">
      <alignment horizontal="center" vertical="center" wrapText="1"/>
    </xf>
    <xf numFmtId="10" fontId="0" fillId="0" borderId="46" xfId="115" applyNumberFormat="1" applyFont="1" applyBorder="1" applyAlignment="1" applyProtection="1">
      <alignment horizontal="center" vertical="center" wrapText="1"/>
    </xf>
    <xf numFmtId="49" fontId="1" fillId="0" borderId="29" xfId="114" applyNumberFormat="1" applyFont="1" applyBorder="1" applyAlignment="1" applyProtection="1">
      <alignment horizontal="left" wrapText="1"/>
    </xf>
    <xf numFmtId="49" fontId="1" fillId="0" borderId="0" xfId="114" applyNumberFormat="1" applyFont="1" applyBorder="1" applyAlignment="1" applyProtection="1">
      <alignment horizontal="left" wrapText="1"/>
    </xf>
    <xf numFmtId="49" fontId="1" fillId="0" borderId="30" xfId="114" applyNumberFormat="1" applyFont="1" applyBorder="1" applyAlignment="1" applyProtection="1">
      <alignment horizontal="left" wrapText="1"/>
    </xf>
    <xf numFmtId="2" fontId="32" fillId="0" borderId="36" xfId="0" applyNumberFormat="1" applyFont="1" applyFill="1" applyBorder="1" applyAlignment="1" applyProtection="1">
      <alignment horizontal="center" vertical="center"/>
      <protection locked="0"/>
    </xf>
  </cellXfs>
  <cellStyles count="116">
    <cellStyle name="20% - Accent1" xfId="1"/>
    <cellStyle name="20% - Accent2" xfId="2"/>
    <cellStyle name="20% - Accent3" xfId="3"/>
    <cellStyle name="20% - Accent4" xfId="4"/>
    <cellStyle name="20% - Accent5" xfId="5"/>
    <cellStyle name="20% - Accent6" xfId="6"/>
    <cellStyle name="20% - Ênfase1 2" xfId="7"/>
    <cellStyle name="20% - Ênfase2 2" xfId="8"/>
    <cellStyle name="20% - Ênfase3 2" xfId="9"/>
    <cellStyle name="20% - Ênfase4 2" xfId="10"/>
    <cellStyle name="20% - Ênfase5 2" xfId="11"/>
    <cellStyle name="20% - Ênfase6 2" xfId="12"/>
    <cellStyle name="40% - Accent1" xfId="13"/>
    <cellStyle name="40% - Accent2" xfId="14"/>
    <cellStyle name="40% - Accent3" xfId="15"/>
    <cellStyle name="40% - Accent4" xfId="16"/>
    <cellStyle name="40% - Accent5" xfId="17"/>
    <cellStyle name="40% - Accent6" xfId="18"/>
    <cellStyle name="40% - Ênfase1 2" xfId="19"/>
    <cellStyle name="40% - Ênfase2 2" xfId="20"/>
    <cellStyle name="40% - Ênfase3 2" xfId="21"/>
    <cellStyle name="40% - Ênfase4 2" xfId="22"/>
    <cellStyle name="40% - Ênfase5 2" xfId="23"/>
    <cellStyle name="40% - Ênfase6 2" xfId="24"/>
    <cellStyle name="60% - Accent1" xfId="25"/>
    <cellStyle name="60% - Accent2" xfId="26"/>
    <cellStyle name="60% - Accent3" xfId="27"/>
    <cellStyle name="60% - Accent4" xfId="28"/>
    <cellStyle name="60% - Accent5" xfId="29"/>
    <cellStyle name="60% - Accent6" xfId="30"/>
    <cellStyle name="60% - Ênfase1 2" xfId="31"/>
    <cellStyle name="60% - Ênfase2 2" xfId="32"/>
    <cellStyle name="60% - Ênfase3 2" xfId="33"/>
    <cellStyle name="60% - Ênfase4 2" xfId="34"/>
    <cellStyle name="60% - Ênfase5 2" xfId="35"/>
    <cellStyle name="60% - Ênfase6 2" xfId="36"/>
    <cellStyle name="Accent1" xfId="37"/>
    <cellStyle name="Accent2" xfId="38"/>
    <cellStyle name="Accent3" xfId="39"/>
    <cellStyle name="Accent4" xfId="40"/>
    <cellStyle name="Accent5" xfId="41"/>
    <cellStyle name="Accent6" xfId="42"/>
    <cellStyle name="Bad" xfId="43"/>
    <cellStyle name="Bom 2" xfId="44"/>
    <cellStyle name="Calculation" xfId="45"/>
    <cellStyle name="Cálculo 2" xfId="46"/>
    <cellStyle name="Célula de Verificação 2" xfId="47"/>
    <cellStyle name="Célula Vinculada 2" xfId="48"/>
    <cellStyle name="Check Cell" xfId="49"/>
    <cellStyle name="Ênfase1 2" xfId="50"/>
    <cellStyle name="Ênfase2 2" xfId="51"/>
    <cellStyle name="Ênfase3 2" xfId="52"/>
    <cellStyle name="Ênfase4 2" xfId="53"/>
    <cellStyle name="Ênfase5 2" xfId="54"/>
    <cellStyle name="Ênfase6 2" xfId="55"/>
    <cellStyle name="Entrada 2" xfId="56"/>
    <cellStyle name="Explanatory Text" xfId="57"/>
    <cellStyle name="Good" xfId="58"/>
    <cellStyle name="Heading 1" xfId="59"/>
    <cellStyle name="Heading 2" xfId="60"/>
    <cellStyle name="Heading 3" xfId="61"/>
    <cellStyle name="Heading 4" xfId="62"/>
    <cellStyle name="Incorreto 2" xfId="63"/>
    <cellStyle name="Input" xfId="64"/>
    <cellStyle name="Linked Cell" xfId="65"/>
    <cellStyle name="Moeda 2" xfId="66"/>
    <cellStyle name="Moeda 2 2" xfId="112"/>
    <cellStyle name="Moeda 3" xfId="110"/>
    <cellStyle name="Moeda 4" xfId="111"/>
    <cellStyle name="Neutra 2" xfId="67"/>
    <cellStyle name="Neutral" xfId="68"/>
    <cellStyle name="Normal" xfId="0" builtinId="0"/>
    <cellStyle name="Normal 2" xfId="69"/>
    <cellStyle name="Normal 2 2" xfId="70"/>
    <cellStyle name="Normal 2 2 3" xfId="71"/>
    <cellStyle name="Normal 2 3" xfId="72"/>
    <cellStyle name="Normal 2 3 2" xfId="73"/>
    <cellStyle name="Normal 2 4" xfId="74"/>
    <cellStyle name="Normal 2 4 2" xfId="107"/>
    <cellStyle name="Normal 2 5" xfId="106"/>
    <cellStyle name="Normal 3" xfId="75"/>
    <cellStyle name="Normal 4" xfId="76"/>
    <cellStyle name="Normal 5" xfId="105"/>
    <cellStyle name="Normal 5 2" xfId="114"/>
    <cellStyle name="Normal 6" xfId="109"/>
    <cellStyle name="Nota 2" xfId="77"/>
    <cellStyle name="Nota 3" xfId="78"/>
    <cellStyle name="Note" xfId="79"/>
    <cellStyle name="Output" xfId="80"/>
    <cellStyle name="Porcentagem" xfId="108" builtinId="5"/>
    <cellStyle name="Porcentagem 2 2" xfId="115"/>
    <cellStyle name="Saída 2" xfId="81"/>
    <cellStyle name="Separador de milhares 2" xfId="113"/>
    <cellStyle name="Texto de Aviso 2" xfId="82"/>
    <cellStyle name="Texto Explicativo 2" xfId="83"/>
    <cellStyle name="Title" xfId="84"/>
    <cellStyle name="Título 1 2" xfId="85"/>
    <cellStyle name="Título 10" xfId="86"/>
    <cellStyle name="Título 11" xfId="87"/>
    <cellStyle name="Título 12" xfId="88"/>
    <cellStyle name="Título 13" xfId="89"/>
    <cellStyle name="Título 2 2" xfId="90"/>
    <cellStyle name="Título 3 2" xfId="91"/>
    <cellStyle name="Título 4 2" xfId="92"/>
    <cellStyle name="Título 5" xfId="93"/>
    <cellStyle name="Título 6" xfId="94"/>
    <cellStyle name="Título 7" xfId="95"/>
    <cellStyle name="Título 8" xfId="96"/>
    <cellStyle name="Título 9" xfId="97"/>
    <cellStyle name="Total 2" xfId="98"/>
    <cellStyle name="Vírgula 2" xfId="99"/>
    <cellStyle name="Vírgula 2 2" xfId="100"/>
    <cellStyle name="Vírgula 2 3" xfId="101"/>
    <cellStyle name="Vírgula 3" xfId="102"/>
    <cellStyle name="Vírgula 4" xfId="103"/>
    <cellStyle name="Warning Text" xfId="104"/>
  </cellStyles>
  <dxfs count="8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s>
  <tableStyles count="0" defaultTableStyle="TableStyleMedium2" defaultPivotStyle="PivotStyleLight16"/>
  <colors>
    <mruColors>
      <color rgb="FFFF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0</xdr:row>
      <xdr:rowOff>95250</xdr:rowOff>
    </xdr:from>
    <xdr:to>
      <xdr:col>9</xdr:col>
      <xdr:colOff>839856</xdr:colOff>
      <xdr:row>5</xdr:row>
      <xdr:rowOff>95250</xdr:rowOff>
    </xdr:to>
    <xdr:pic>
      <xdr:nvPicPr>
        <xdr:cNvPr id="2" name="Imagem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9525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942975</xdr:colOff>
      <xdr:row>0</xdr:row>
      <xdr:rowOff>0</xdr:rowOff>
    </xdr:from>
    <xdr:to>
      <xdr:col>11</xdr:col>
      <xdr:colOff>239781</xdr:colOff>
      <xdr:row>5</xdr:row>
      <xdr:rowOff>0</xdr:rowOff>
    </xdr:to>
    <xdr:pic>
      <xdr:nvPicPr>
        <xdr:cNvPr id="2" name="Imagem 2">
          <a:extLst>
            <a:ext uri="{FF2B5EF4-FFF2-40B4-BE49-F238E27FC236}">
              <a16:creationId xmlns:a16="http://schemas.microsoft.com/office/drawing/2014/main" id="{90A52454-289B-4FD1-A9D3-951034D5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9450" y="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id="{27E62B67-5EF9-41E0-B9BC-89230CAA6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733425</xdr:colOff>
      <xdr:row>0</xdr:row>
      <xdr:rowOff>0</xdr:rowOff>
    </xdr:from>
    <xdr:to>
      <xdr:col>8</xdr:col>
      <xdr:colOff>866775</xdr:colOff>
      <xdr:row>5</xdr:row>
      <xdr:rowOff>152400</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1181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152400</xdr:colOff>
      <xdr:row>0</xdr:row>
      <xdr:rowOff>0</xdr:rowOff>
    </xdr:from>
    <xdr:to>
      <xdr:col>3</xdr:col>
      <xdr:colOff>309929</xdr:colOff>
      <xdr:row>6</xdr:row>
      <xdr:rowOff>2198</xdr:rowOff>
    </xdr:to>
    <xdr:pic>
      <xdr:nvPicPr>
        <xdr:cNvPr id="3" name="Imagem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0"/>
          <a:ext cx="20383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A1:J1302"/>
  <sheetViews>
    <sheetView tabSelected="1" view="pageBreakPreview" zoomScaleNormal="100" zoomScaleSheetLayoutView="100" zoomScalePageLayoutView="80" workbookViewId="0">
      <selection activeCell="G21" sqref="G21"/>
    </sheetView>
  </sheetViews>
  <sheetFormatPr defaultColWidth="8.5703125" defaultRowHeight="15" customHeight="1" x14ac:dyDescent="0.2"/>
  <cols>
    <col min="1" max="1" width="7.140625" style="124" customWidth="1"/>
    <col min="2" max="2" width="15.7109375" style="124" customWidth="1"/>
    <col min="3" max="3" width="36.7109375" style="119" customWidth="1"/>
    <col min="4" max="4" width="39.28515625" style="119" customWidth="1"/>
    <col min="5" max="5" width="4.7109375" style="124" customWidth="1"/>
    <col min="6" max="6" width="6.7109375" style="120" customWidth="1"/>
    <col min="7" max="7" width="15.7109375" style="121" customWidth="1"/>
    <col min="8" max="8" width="14.7109375" style="122" customWidth="1"/>
    <col min="9" max="9" width="7.7109375" style="121" customWidth="1"/>
    <col min="10" max="10" width="14.7109375" style="123" customWidth="1"/>
    <col min="11" max="11" width="20.42578125" style="2" customWidth="1"/>
    <col min="12" max="15" width="8.5703125" style="2"/>
    <col min="16" max="16" width="9.7109375" style="2" bestFit="1" customWidth="1"/>
    <col min="17" max="254" width="8.5703125" style="2"/>
    <col min="255" max="255" width="7.140625" style="2" customWidth="1"/>
    <col min="256" max="256" width="15.7109375" style="2" customWidth="1"/>
    <col min="257" max="258" width="36.7109375" style="2" customWidth="1"/>
    <col min="259" max="259" width="4.7109375" style="2" customWidth="1"/>
    <col min="260" max="260" width="6.7109375" style="2" customWidth="1"/>
    <col min="261" max="261" width="15.7109375" style="2" customWidth="1"/>
    <col min="262" max="262" width="14.7109375" style="2" customWidth="1"/>
    <col min="263" max="263" width="7.7109375" style="2" customWidth="1"/>
    <col min="264" max="264" width="14.7109375" style="2" customWidth="1"/>
    <col min="265" max="266" width="9.7109375" style="2" customWidth="1"/>
    <col min="267" max="267" width="20.42578125" style="2" customWidth="1"/>
    <col min="268" max="271" width="8.5703125" style="2"/>
    <col min="272" max="272" width="9.7109375" style="2" bestFit="1" customWidth="1"/>
    <col min="273" max="510" width="8.5703125" style="2"/>
    <col min="511" max="511" width="7.140625" style="2" customWidth="1"/>
    <col min="512" max="512" width="15.7109375" style="2" customWidth="1"/>
    <col min="513" max="514" width="36.7109375" style="2" customWidth="1"/>
    <col min="515" max="515" width="4.7109375" style="2" customWidth="1"/>
    <col min="516" max="516" width="6.7109375" style="2" customWidth="1"/>
    <col min="517" max="517" width="15.7109375" style="2" customWidth="1"/>
    <col min="518" max="518" width="14.7109375" style="2" customWidth="1"/>
    <col min="519" max="519" width="7.7109375" style="2" customWidth="1"/>
    <col min="520" max="520" width="14.7109375" style="2" customWidth="1"/>
    <col min="521" max="522" width="9.7109375" style="2" customWidth="1"/>
    <col min="523" max="523" width="20.42578125" style="2" customWidth="1"/>
    <col min="524" max="527" width="8.5703125" style="2"/>
    <col min="528" max="528" width="9.7109375" style="2" bestFit="1" customWidth="1"/>
    <col min="529" max="766" width="8.5703125" style="2"/>
    <col min="767" max="767" width="7.140625" style="2" customWidth="1"/>
    <col min="768" max="768" width="15.7109375" style="2" customWidth="1"/>
    <col min="769" max="770" width="36.7109375" style="2" customWidth="1"/>
    <col min="771" max="771" width="4.7109375" style="2" customWidth="1"/>
    <col min="772" max="772" width="6.7109375" style="2" customWidth="1"/>
    <col min="773" max="773" width="15.7109375" style="2" customWidth="1"/>
    <col min="774" max="774" width="14.7109375" style="2" customWidth="1"/>
    <col min="775" max="775" width="7.7109375" style="2" customWidth="1"/>
    <col min="776" max="776" width="14.7109375" style="2" customWidth="1"/>
    <col min="777" max="778" width="9.7109375" style="2" customWidth="1"/>
    <col min="779" max="779" width="20.42578125" style="2" customWidth="1"/>
    <col min="780" max="783" width="8.5703125" style="2"/>
    <col min="784" max="784" width="9.7109375" style="2" bestFit="1" customWidth="1"/>
    <col min="785" max="1022" width="8.5703125" style="2"/>
    <col min="1023" max="1023" width="7.140625" style="2" customWidth="1"/>
    <col min="1024" max="1024" width="15.7109375" style="2" customWidth="1"/>
    <col min="1025" max="1026" width="36.7109375" style="2" customWidth="1"/>
    <col min="1027" max="1027" width="4.7109375" style="2" customWidth="1"/>
    <col min="1028" max="1028" width="6.7109375" style="2" customWidth="1"/>
    <col min="1029" max="1029" width="15.7109375" style="2" customWidth="1"/>
    <col min="1030" max="1030" width="14.7109375" style="2" customWidth="1"/>
    <col min="1031" max="1031" width="7.7109375" style="2" customWidth="1"/>
    <col min="1032" max="1032" width="14.7109375" style="2" customWidth="1"/>
    <col min="1033" max="1034" width="9.7109375" style="2" customWidth="1"/>
    <col min="1035" max="1035" width="20.42578125" style="2" customWidth="1"/>
    <col min="1036" max="1039" width="8.5703125" style="2"/>
    <col min="1040" max="1040" width="9.7109375" style="2" bestFit="1" customWidth="1"/>
    <col min="1041" max="1278" width="8.5703125" style="2"/>
    <col min="1279" max="1279" width="7.140625" style="2" customWidth="1"/>
    <col min="1280" max="1280" width="15.7109375" style="2" customWidth="1"/>
    <col min="1281" max="1282" width="36.7109375" style="2" customWidth="1"/>
    <col min="1283" max="1283" width="4.7109375" style="2" customWidth="1"/>
    <col min="1284" max="1284" width="6.7109375" style="2" customWidth="1"/>
    <col min="1285" max="1285" width="15.7109375" style="2" customWidth="1"/>
    <col min="1286" max="1286" width="14.7109375" style="2" customWidth="1"/>
    <col min="1287" max="1287" width="7.7109375" style="2" customWidth="1"/>
    <col min="1288" max="1288" width="14.7109375" style="2" customWidth="1"/>
    <col min="1289" max="1290" width="9.7109375" style="2" customWidth="1"/>
    <col min="1291" max="1291" width="20.42578125" style="2" customWidth="1"/>
    <col min="1292" max="1295" width="8.5703125" style="2"/>
    <col min="1296" max="1296" width="9.7109375" style="2" bestFit="1" customWidth="1"/>
    <col min="1297" max="1534" width="8.5703125" style="2"/>
    <col min="1535" max="1535" width="7.140625" style="2" customWidth="1"/>
    <col min="1536" max="1536" width="15.7109375" style="2" customWidth="1"/>
    <col min="1537" max="1538" width="36.7109375" style="2" customWidth="1"/>
    <col min="1539" max="1539" width="4.7109375" style="2" customWidth="1"/>
    <col min="1540" max="1540" width="6.7109375" style="2" customWidth="1"/>
    <col min="1541" max="1541" width="15.7109375" style="2" customWidth="1"/>
    <col min="1542" max="1542" width="14.7109375" style="2" customWidth="1"/>
    <col min="1543" max="1543" width="7.7109375" style="2" customWidth="1"/>
    <col min="1544" max="1544" width="14.7109375" style="2" customWidth="1"/>
    <col min="1545" max="1546" width="9.7109375" style="2" customWidth="1"/>
    <col min="1547" max="1547" width="20.42578125" style="2" customWidth="1"/>
    <col min="1548" max="1551" width="8.5703125" style="2"/>
    <col min="1552" max="1552" width="9.7109375" style="2" bestFit="1" customWidth="1"/>
    <col min="1553" max="1790" width="8.5703125" style="2"/>
    <col min="1791" max="1791" width="7.140625" style="2" customWidth="1"/>
    <col min="1792" max="1792" width="15.7109375" style="2" customWidth="1"/>
    <col min="1793" max="1794" width="36.7109375" style="2" customWidth="1"/>
    <col min="1795" max="1795" width="4.7109375" style="2" customWidth="1"/>
    <col min="1796" max="1796" width="6.7109375" style="2" customWidth="1"/>
    <col min="1797" max="1797" width="15.7109375" style="2" customWidth="1"/>
    <col min="1798" max="1798" width="14.7109375" style="2" customWidth="1"/>
    <col min="1799" max="1799" width="7.7109375" style="2" customWidth="1"/>
    <col min="1800" max="1800" width="14.7109375" style="2" customWidth="1"/>
    <col min="1801" max="1802" width="9.7109375" style="2" customWidth="1"/>
    <col min="1803" max="1803" width="20.42578125" style="2" customWidth="1"/>
    <col min="1804" max="1807" width="8.5703125" style="2"/>
    <col min="1808" max="1808" width="9.7109375" style="2" bestFit="1" customWidth="1"/>
    <col min="1809" max="2046" width="8.5703125" style="2"/>
    <col min="2047" max="2047" width="7.140625" style="2" customWidth="1"/>
    <col min="2048" max="2048" width="15.7109375" style="2" customWidth="1"/>
    <col min="2049" max="2050" width="36.7109375" style="2" customWidth="1"/>
    <col min="2051" max="2051" width="4.7109375" style="2" customWidth="1"/>
    <col min="2052" max="2052" width="6.7109375" style="2" customWidth="1"/>
    <col min="2053" max="2053" width="15.7109375" style="2" customWidth="1"/>
    <col min="2054" max="2054" width="14.7109375" style="2" customWidth="1"/>
    <col min="2055" max="2055" width="7.7109375" style="2" customWidth="1"/>
    <col min="2056" max="2056" width="14.7109375" style="2" customWidth="1"/>
    <col min="2057" max="2058" width="9.7109375" style="2" customWidth="1"/>
    <col min="2059" max="2059" width="20.42578125" style="2" customWidth="1"/>
    <col min="2060" max="2063" width="8.5703125" style="2"/>
    <col min="2064" max="2064" width="9.7109375" style="2" bestFit="1" customWidth="1"/>
    <col min="2065" max="2302" width="8.5703125" style="2"/>
    <col min="2303" max="2303" width="7.140625" style="2" customWidth="1"/>
    <col min="2304" max="2304" width="15.7109375" style="2" customWidth="1"/>
    <col min="2305" max="2306" width="36.7109375" style="2" customWidth="1"/>
    <col min="2307" max="2307" width="4.7109375" style="2" customWidth="1"/>
    <col min="2308" max="2308" width="6.7109375" style="2" customWidth="1"/>
    <col min="2309" max="2309" width="15.7109375" style="2" customWidth="1"/>
    <col min="2310" max="2310" width="14.7109375" style="2" customWidth="1"/>
    <col min="2311" max="2311" width="7.7109375" style="2" customWidth="1"/>
    <col min="2312" max="2312" width="14.7109375" style="2" customWidth="1"/>
    <col min="2313" max="2314" width="9.7109375" style="2" customWidth="1"/>
    <col min="2315" max="2315" width="20.42578125" style="2" customWidth="1"/>
    <col min="2316" max="2319" width="8.5703125" style="2"/>
    <col min="2320" max="2320" width="9.7109375" style="2" bestFit="1" customWidth="1"/>
    <col min="2321" max="2558" width="8.5703125" style="2"/>
    <col min="2559" max="2559" width="7.140625" style="2" customWidth="1"/>
    <col min="2560" max="2560" width="15.7109375" style="2" customWidth="1"/>
    <col min="2561" max="2562" width="36.7109375" style="2" customWidth="1"/>
    <col min="2563" max="2563" width="4.7109375" style="2" customWidth="1"/>
    <col min="2564" max="2564" width="6.7109375" style="2" customWidth="1"/>
    <col min="2565" max="2565" width="15.7109375" style="2" customWidth="1"/>
    <col min="2566" max="2566" width="14.7109375" style="2" customWidth="1"/>
    <col min="2567" max="2567" width="7.7109375" style="2" customWidth="1"/>
    <col min="2568" max="2568" width="14.7109375" style="2" customWidth="1"/>
    <col min="2569" max="2570" width="9.7109375" style="2" customWidth="1"/>
    <col min="2571" max="2571" width="20.42578125" style="2" customWidth="1"/>
    <col min="2572" max="2575" width="8.5703125" style="2"/>
    <col min="2576" max="2576" width="9.7109375" style="2" bestFit="1" customWidth="1"/>
    <col min="2577" max="2814" width="8.5703125" style="2"/>
    <col min="2815" max="2815" width="7.140625" style="2" customWidth="1"/>
    <col min="2816" max="2816" width="15.7109375" style="2" customWidth="1"/>
    <col min="2817" max="2818" width="36.7109375" style="2" customWidth="1"/>
    <col min="2819" max="2819" width="4.7109375" style="2" customWidth="1"/>
    <col min="2820" max="2820" width="6.7109375" style="2" customWidth="1"/>
    <col min="2821" max="2821" width="15.7109375" style="2" customWidth="1"/>
    <col min="2822" max="2822" width="14.7109375" style="2" customWidth="1"/>
    <col min="2823" max="2823" width="7.7109375" style="2" customWidth="1"/>
    <col min="2824" max="2824" width="14.7109375" style="2" customWidth="1"/>
    <col min="2825" max="2826" width="9.7109375" style="2" customWidth="1"/>
    <col min="2827" max="2827" width="20.42578125" style="2" customWidth="1"/>
    <col min="2828" max="2831" width="8.5703125" style="2"/>
    <col min="2832" max="2832" width="9.7109375" style="2" bestFit="1" customWidth="1"/>
    <col min="2833" max="3070" width="8.5703125" style="2"/>
    <col min="3071" max="3071" width="7.140625" style="2" customWidth="1"/>
    <col min="3072" max="3072" width="15.7109375" style="2" customWidth="1"/>
    <col min="3073" max="3074" width="36.7109375" style="2" customWidth="1"/>
    <col min="3075" max="3075" width="4.7109375" style="2" customWidth="1"/>
    <col min="3076" max="3076" width="6.7109375" style="2" customWidth="1"/>
    <col min="3077" max="3077" width="15.7109375" style="2" customWidth="1"/>
    <col min="3078" max="3078" width="14.7109375" style="2" customWidth="1"/>
    <col min="3079" max="3079" width="7.7109375" style="2" customWidth="1"/>
    <col min="3080" max="3080" width="14.7109375" style="2" customWidth="1"/>
    <col min="3081" max="3082" width="9.7109375" style="2" customWidth="1"/>
    <col min="3083" max="3083" width="20.42578125" style="2" customWidth="1"/>
    <col min="3084" max="3087" width="8.5703125" style="2"/>
    <col min="3088" max="3088" width="9.7109375" style="2" bestFit="1" customWidth="1"/>
    <col min="3089" max="3326" width="8.5703125" style="2"/>
    <col min="3327" max="3327" width="7.140625" style="2" customWidth="1"/>
    <col min="3328" max="3328" width="15.7109375" style="2" customWidth="1"/>
    <col min="3329" max="3330" width="36.7109375" style="2" customWidth="1"/>
    <col min="3331" max="3331" width="4.7109375" style="2" customWidth="1"/>
    <col min="3332" max="3332" width="6.7109375" style="2" customWidth="1"/>
    <col min="3333" max="3333" width="15.7109375" style="2" customWidth="1"/>
    <col min="3334" max="3334" width="14.7109375" style="2" customWidth="1"/>
    <col min="3335" max="3335" width="7.7109375" style="2" customWidth="1"/>
    <col min="3336" max="3336" width="14.7109375" style="2" customWidth="1"/>
    <col min="3337" max="3338" width="9.7109375" style="2" customWidth="1"/>
    <col min="3339" max="3339" width="20.42578125" style="2" customWidth="1"/>
    <col min="3340" max="3343" width="8.5703125" style="2"/>
    <col min="3344" max="3344" width="9.7109375" style="2" bestFit="1" customWidth="1"/>
    <col min="3345" max="3582" width="8.5703125" style="2"/>
    <col min="3583" max="3583" width="7.140625" style="2" customWidth="1"/>
    <col min="3584" max="3584" width="15.7109375" style="2" customWidth="1"/>
    <col min="3585" max="3586" width="36.7109375" style="2" customWidth="1"/>
    <col min="3587" max="3587" width="4.7109375" style="2" customWidth="1"/>
    <col min="3588" max="3588" width="6.7109375" style="2" customWidth="1"/>
    <col min="3589" max="3589" width="15.7109375" style="2" customWidth="1"/>
    <col min="3590" max="3590" width="14.7109375" style="2" customWidth="1"/>
    <col min="3591" max="3591" width="7.7109375" style="2" customWidth="1"/>
    <col min="3592" max="3592" width="14.7109375" style="2" customWidth="1"/>
    <col min="3593" max="3594" width="9.7109375" style="2" customWidth="1"/>
    <col min="3595" max="3595" width="20.42578125" style="2" customWidth="1"/>
    <col min="3596" max="3599" width="8.5703125" style="2"/>
    <col min="3600" max="3600" width="9.7109375" style="2" bestFit="1" customWidth="1"/>
    <col min="3601" max="3838" width="8.5703125" style="2"/>
    <col min="3839" max="3839" width="7.140625" style="2" customWidth="1"/>
    <col min="3840" max="3840" width="15.7109375" style="2" customWidth="1"/>
    <col min="3841" max="3842" width="36.7109375" style="2" customWidth="1"/>
    <col min="3843" max="3843" width="4.7109375" style="2" customWidth="1"/>
    <col min="3844" max="3844" width="6.7109375" style="2" customWidth="1"/>
    <col min="3845" max="3845" width="15.7109375" style="2" customWidth="1"/>
    <col min="3846" max="3846" width="14.7109375" style="2" customWidth="1"/>
    <col min="3847" max="3847" width="7.7109375" style="2" customWidth="1"/>
    <col min="3848" max="3848" width="14.7109375" style="2" customWidth="1"/>
    <col min="3849" max="3850" width="9.7109375" style="2" customWidth="1"/>
    <col min="3851" max="3851" width="20.42578125" style="2" customWidth="1"/>
    <col min="3852" max="3855" width="8.5703125" style="2"/>
    <col min="3856" max="3856" width="9.7109375" style="2" bestFit="1" customWidth="1"/>
    <col min="3857" max="4094" width="8.5703125" style="2"/>
    <col min="4095" max="4095" width="7.140625" style="2" customWidth="1"/>
    <col min="4096" max="4096" width="15.7109375" style="2" customWidth="1"/>
    <col min="4097" max="4098" width="36.7109375" style="2" customWidth="1"/>
    <col min="4099" max="4099" width="4.7109375" style="2" customWidth="1"/>
    <col min="4100" max="4100" width="6.7109375" style="2" customWidth="1"/>
    <col min="4101" max="4101" width="15.7109375" style="2" customWidth="1"/>
    <col min="4102" max="4102" width="14.7109375" style="2" customWidth="1"/>
    <col min="4103" max="4103" width="7.7109375" style="2" customWidth="1"/>
    <col min="4104" max="4104" width="14.7109375" style="2" customWidth="1"/>
    <col min="4105" max="4106" width="9.7109375" style="2" customWidth="1"/>
    <col min="4107" max="4107" width="20.42578125" style="2" customWidth="1"/>
    <col min="4108" max="4111" width="8.5703125" style="2"/>
    <col min="4112" max="4112" width="9.7109375" style="2" bestFit="1" customWidth="1"/>
    <col min="4113" max="4350" width="8.5703125" style="2"/>
    <col min="4351" max="4351" width="7.140625" style="2" customWidth="1"/>
    <col min="4352" max="4352" width="15.7109375" style="2" customWidth="1"/>
    <col min="4353" max="4354" width="36.7109375" style="2" customWidth="1"/>
    <col min="4355" max="4355" width="4.7109375" style="2" customWidth="1"/>
    <col min="4356" max="4356" width="6.7109375" style="2" customWidth="1"/>
    <col min="4357" max="4357" width="15.7109375" style="2" customWidth="1"/>
    <col min="4358" max="4358" width="14.7109375" style="2" customWidth="1"/>
    <col min="4359" max="4359" width="7.7109375" style="2" customWidth="1"/>
    <col min="4360" max="4360" width="14.7109375" style="2" customWidth="1"/>
    <col min="4361" max="4362" width="9.7109375" style="2" customWidth="1"/>
    <col min="4363" max="4363" width="20.42578125" style="2" customWidth="1"/>
    <col min="4364" max="4367" width="8.5703125" style="2"/>
    <col min="4368" max="4368" width="9.7109375" style="2" bestFit="1" customWidth="1"/>
    <col min="4369" max="4606" width="8.5703125" style="2"/>
    <col min="4607" max="4607" width="7.140625" style="2" customWidth="1"/>
    <col min="4608" max="4608" width="15.7109375" style="2" customWidth="1"/>
    <col min="4609" max="4610" width="36.7109375" style="2" customWidth="1"/>
    <col min="4611" max="4611" width="4.7109375" style="2" customWidth="1"/>
    <col min="4612" max="4612" width="6.7109375" style="2" customWidth="1"/>
    <col min="4613" max="4613" width="15.7109375" style="2" customWidth="1"/>
    <col min="4614" max="4614" width="14.7109375" style="2" customWidth="1"/>
    <col min="4615" max="4615" width="7.7109375" style="2" customWidth="1"/>
    <col min="4616" max="4616" width="14.7109375" style="2" customWidth="1"/>
    <col min="4617" max="4618" width="9.7109375" style="2" customWidth="1"/>
    <col min="4619" max="4619" width="20.42578125" style="2" customWidth="1"/>
    <col min="4620" max="4623" width="8.5703125" style="2"/>
    <col min="4624" max="4624" width="9.7109375" style="2" bestFit="1" customWidth="1"/>
    <col min="4625" max="4862" width="8.5703125" style="2"/>
    <col min="4863" max="4863" width="7.140625" style="2" customWidth="1"/>
    <col min="4864" max="4864" width="15.7109375" style="2" customWidth="1"/>
    <col min="4865" max="4866" width="36.7109375" style="2" customWidth="1"/>
    <col min="4867" max="4867" width="4.7109375" style="2" customWidth="1"/>
    <col min="4868" max="4868" width="6.7109375" style="2" customWidth="1"/>
    <col min="4869" max="4869" width="15.7109375" style="2" customWidth="1"/>
    <col min="4870" max="4870" width="14.7109375" style="2" customWidth="1"/>
    <col min="4871" max="4871" width="7.7109375" style="2" customWidth="1"/>
    <col min="4872" max="4872" width="14.7109375" style="2" customWidth="1"/>
    <col min="4873" max="4874" width="9.7109375" style="2" customWidth="1"/>
    <col min="4875" max="4875" width="20.42578125" style="2" customWidth="1"/>
    <col min="4876" max="4879" width="8.5703125" style="2"/>
    <col min="4880" max="4880" width="9.7109375" style="2" bestFit="1" customWidth="1"/>
    <col min="4881" max="5118" width="8.5703125" style="2"/>
    <col min="5119" max="5119" width="7.140625" style="2" customWidth="1"/>
    <col min="5120" max="5120" width="15.7109375" style="2" customWidth="1"/>
    <col min="5121" max="5122" width="36.7109375" style="2" customWidth="1"/>
    <col min="5123" max="5123" width="4.7109375" style="2" customWidth="1"/>
    <col min="5124" max="5124" width="6.7109375" style="2" customWidth="1"/>
    <col min="5125" max="5125" width="15.7109375" style="2" customWidth="1"/>
    <col min="5126" max="5126" width="14.7109375" style="2" customWidth="1"/>
    <col min="5127" max="5127" width="7.7109375" style="2" customWidth="1"/>
    <col min="5128" max="5128" width="14.7109375" style="2" customWidth="1"/>
    <col min="5129" max="5130" width="9.7109375" style="2" customWidth="1"/>
    <col min="5131" max="5131" width="20.42578125" style="2" customWidth="1"/>
    <col min="5132" max="5135" width="8.5703125" style="2"/>
    <col min="5136" max="5136" width="9.7109375" style="2" bestFit="1" customWidth="1"/>
    <col min="5137" max="5374" width="8.5703125" style="2"/>
    <col min="5375" max="5375" width="7.140625" style="2" customWidth="1"/>
    <col min="5376" max="5376" width="15.7109375" style="2" customWidth="1"/>
    <col min="5377" max="5378" width="36.7109375" style="2" customWidth="1"/>
    <col min="5379" max="5379" width="4.7109375" style="2" customWidth="1"/>
    <col min="5380" max="5380" width="6.7109375" style="2" customWidth="1"/>
    <col min="5381" max="5381" width="15.7109375" style="2" customWidth="1"/>
    <col min="5382" max="5382" width="14.7109375" style="2" customWidth="1"/>
    <col min="5383" max="5383" width="7.7109375" style="2" customWidth="1"/>
    <col min="5384" max="5384" width="14.7109375" style="2" customWidth="1"/>
    <col min="5385" max="5386" width="9.7109375" style="2" customWidth="1"/>
    <col min="5387" max="5387" width="20.42578125" style="2" customWidth="1"/>
    <col min="5388" max="5391" width="8.5703125" style="2"/>
    <col min="5392" max="5392" width="9.7109375" style="2" bestFit="1" customWidth="1"/>
    <col min="5393" max="5630" width="8.5703125" style="2"/>
    <col min="5631" max="5631" width="7.140625" style="2" customWidth="1"/>
    <col min="5632" max="5632" width="15.7109375" style="2" customWidth="1"/>
    <col min="5633" max="5634" width="36.7109375" style="2" customWidth="1"/>
    <col min="5635" max="5635" width="4.7109375" style="2" customWidth="1"/>
    <col min="5636" max="5636" width="6.7109375" style="2" customWidth="1"/>
    <col min="5637" max="5637" width="15.7109375" style="2" customWidth="1"/>
    <col min="5638" max="5638" width="14.7109375" style="2" customWidth="1"/>
    <col min="5639" max="5639" width="7.7109375" style="2" customWidth="1"/>
    <col min="5640" max="5640" width="14.7109375" style="2" customWidth="1"/>
    <col min="5641" max="5642" width="9.7109375" style="2" customWidth="1"/>
    <col min="5643" max="5643" width="20.42578125" style="2" customWidth="1"/>
    <col min="5644" max="5647" width="8.5703125" style="2"/>
    <col min="5648" max="5648" width="9.7109375" style="2" bestFit="1" customWidth="1"/>
    <col min="5649" max="5886" width="8.5703125" style="2"/>
    <col min="5887" max="5887" width="7.140625" style="2" customWidth="1"/>
    <col min="5888" max="5888" width="15.7109375" style="2" customWidth="1"/>
    <col min="5889" max="5890" width="36.7109375" style="2" customWidth="1"/>
    <col min="5891" max="5891" width="4.7109375" style="2" customWidth="1"/>
    <col min="5892" max="5892" width="6.7109375" style="2" customWidth="1"/>
    <col min="5893" max="5893" width="15.7109375" style="2" customWidth="1"/>
    <col min="5894" max="5894" width="14.7109375" style="2" customWidth="1"/>
    <col min="5895" max="5895" width="7.7109375" style="2" customWidth="1"/>
    <col min="5896" max="5896" width="14.7109375" style="2" customWidth="1"/>
    <col min="5897" max="5898" width="9.7109375" style="2" customWidth="1"/>
    <col min="5899" max="5899" width="20.42578125" style="2" customWidth="1"/>
    <col min="5900" max="5903" width="8.5703125" style="2"/>
    <col min="5904" max="5904" width="9.7109375" style="2" bestFit="1" customWidth="1"/>
    <col min="5905" max="6142" width="8.5703125" style="2"/>
    <col min="6143" max="6143" width="7.140625" style="2" customWidth="1"/>
    <col min="6144" max="6144" width="15.7109375" style="2" customWidth="1"/>
    <col min="6145" max="6146" width="36.7109375" style="2" customWidth="1"/>
    <col min="6147" max="6147" width="4.7109375" style="2" customWidth="1"/>
    <col min="6148" max="6148" width="6.7109375" style="2" customWidth="1"/>
    <col min="6149" max="6149" width="15.7109375" style="2" customWidth="1"/>
    <col min="6150" max="6150" width="14.7109375" style="2" customWidth="1"/>
    <col min="6151" max="6151" width="7.7109375" style="2" customWidth="1"/>
    <col min="6152" max="6152" width="14.7109375" style="2" customWidth="1"/>
    <col min="6153" max="6154" width="9.7109375" style="2" customWidth="1"/>
    <col min="6155" max="6155" width="20.42578125" style="2" customWidth="1"/>
    <col min="6156" max="6159" width="8.5703125" style="2"/>
    <col min="6160" max="6160" width="9.7109375" style="2" bestFit="1" customWidth="1"/>
    <col min="6161" max="6398" width="8.5703125" style="2"/>
    <col min="6399" max="6399" width="7.140625" style="2" customWidth="1"/>
    <col min="6400" max="6400" width="15.7109375" style="2" customWidth="1"/>
    <col min="6401" max="6402" width="36.7109375" style="2" customWidth="1"/>
    <col min="6403" max="6403" width="4.7109375" style="2" customWidth="1"/>
    <col min="6404" max="6404" width="6.7109375" style="2" customWidth="1"/>
    <col min="6405" max="6405" width="15.7109375" style="2" customWidth="1"/>
    <col min="6406" max="6406" width="14.7109375" style="2" customWidth="1"/>
    <col min="6407" max="6407" width="7.7109375" style="2" customWidth="1"/>
    <col min="6408" max="6408" width="14.7109375" style="2" customWidth="1"/>
    <col min="6409" max="6410" width="9.7109375" style="2" customWidth="1"/>
    <col min="6411" max="6411" width="20.42578125" style="2" customWidth="1"/>
    <col min="6412" max="6415" width="8.5703125" style="2"/>
    <col min="6416" max="6416" width="9.7109375" style="2" bestFit="1" customWidth="1"/>
    <col min="6417" max="6654" width="8.5703125" style="2"/>
    <col min="6655" max="6655" width="7.140625" style="2" customWidth="1"/>
    <col min="6656" max="6656" width="15.7109375" style="2" customWidth="1"/>
    <col min="6657" max="6658" width="36.7109375" style="2" customWidth="1"/>
    <col min="6659" max="6659" width="4.7109375" style="2" customWidth="1"/>
    <col min="6660" max="6660" width="6.7109375" style="2" customWidth="1"/>
    <col min="6661" max="6661" width="15.7109375" style="2" customWidth="1"/>
    <col min="6662" max="6662" width="14.7109375" style="2" customWidth="1"/>
    <col min="6663" max="6663" width="7.7109375" style="2" customWidth="1"/>
    <col min="6664" max="6664" width="14.7109375" style="2" customWidth="1"/>
    <col min="6665" max="6666" width="9.7109375" style="2" customWidth="1"/>
    <col min="6667" max="6667" width="20.42578125" style="2" customWidth="1"/>
    <col min="6668" max="6671" width="8.5703125" style="2"/>
    <col min="6672" max="6672" width="9.7109375" style="2" bestFit="1" customWidth="1"/>
    <col min="6673" max="6910" width="8.5703125" style="2"/>
    <col min="6911" max="6911" width="7.140625" style="2" customWidth="1"/>
    <col min="6912" max="6912" width="15.7109375" style="2" customWidth="1"/>
    <col min="6913" max="6914" width="36.7109375" style="2" customWidth="1"/>
    <col min="6915" max="6915" width="4.7109375" style="2" customWidth="1"/>
    <col min="6916" max="6916" width="6.7109375" style="2" customWidth="1"/>
    <col min="6917" max="6917" width="15.7109375" style="2" customWidth="1"/>
    <col min="6918" max="6918" width="14.7109375" style="2" customWidth="1"/>
    <col min="6919" max="6919" width="7.7109375" style="2" customWidth="1"/>
    <col min="6920" max="6920" width="14.7109375" style="2" customWidth="1"/>
    <col min="6921" max="6922" width="9.7109375" style="2" customWidth="1"/>
    <col min="6923" max="6923" width="20.42578125" style="2" customWidth="1"/>
    <col min="6924" max="6927" width="8.5703125" style="2"/>
    <col min="6928" max="6928" width="9.7109375" style="2" bestFit="1" customWidth="1"/>
    <col min="6929" max="7166" width="8.5703125" style="2"/>
    <col min="7167" max="7167" width="7.140625" style="2" customWidth="1"/>
    <col min="7168" max="7168" width="15.7109375" style="2" customWidth="1"/>
    <col min="7169" max="7170" width="36.7109375" style="2" customWidth="1"/>
    <col min="7171" max="7171" width="4.7109375" style="2" customWidth="1"/>
    <col min="7172" max="7172" width="6.7109375" style="2" customWidth="1"/>
    <col min="7173" max="7173" width="15.7109375" style="2" customWidth="1"/>
    <col min="7174" max="7174" width="14.7109375" style="2" customWidth="1"/>
    <col min="7175" max="7175" width="7.7109375" style="2" customWidth="1"/>
    <col min="7176" max="7176" width="14.7109375" style="2" customWidth="1"/>
    <col min="7177" max="7178" width="9.7109375" style="2" customWidth="1"/>
    <col min="7179" max="7179" width="20.42578125" style="2" customWidth="1"/>
    <col min="7180" max="7183" width="8.5703125" style="2"/>
    <col min="7184" max="7184" width="9.7109375" style="2" bestFit="1" customWidth="1"/>
    <col min="7185" max="7422" width="8.5703125" style="2"/>
    <col min="7423" max="7423" width="7.140625" style="2" customWidth="1"/>
    <col min="7424" max="7424" width="15.7109375" style="2" customWidth="1"/>
    <col min="7425" max="7426" width="36.7109375" style="2" customWidth="1"/>
    <col min="7427" max="7427" width="4.7109375" style="2" customWidth="1"/>
    <col min="7428" max="7428" width="6.7109375" style="2" customWidth="1"/>
    <col min="7429" max="7429" width="15.7109375" style="2" customWidth="1"/>
    <col min="7430" max="7430" width="14.7109375" style="2" customWidth="1"/>
    <col min="7431" max="7431" width="7.7109375" style="2" customWidth="1"/>
    <col min="7432" max="7432" width="14.7109375" style="2" customWidth="1"/>
    <col min="7433" max="7434" width="9.7109375" style="2" customWidth="1"/>
    <col min="7435" max="7435" width="20.42578125" style="2" customWidth="1"/>
    <col min="7436" max="7439" width="8.5703125" style="2"/>
    <col min="7440" max="7440" width="9.7109375" style="2" bestFit="1" customWidth="1"/>
    <col min="7441" max="7678" width="8.5703125" style="2"/>
    <col min="7679" max="7679" width="7.140625" style="2" customWidth="1"/>
    <col min="7680" max="7680" width="15.7109375" style="2" customWidth="1"/>
    <col min="7681" max="7682" width="36.7109375" style="2" customWidth="1"/>
    <col min="7683" max="7683" width="4.7109375" style="2" customWidth="1"/>
    <col min="7684" max="7684" width="6.7109375" style="2" customWidth="1"/>
    <col min="7685" max="7685" width="15.7109375" style="2" customWidth="1"/>
    <col min="7686" max="7686" width="14.7109375" style="2" customWidth="1"/>
    <col min="7687" max="7687" width="7.7109375" style="2" customWidth="1"/>
    <col min="7688" max="7688" width="14.7109375" style="2" customWidth="1"/>
    <col min="7689" max="7690" width="9.7109375" style="2" customWidth="1"/>
    <col min="7691" max="7691" width="20.42578125" style="2" customWidth="1"/>
    <col min="7692" max="7695" width="8.5703125" style="2"/>
    <col min="7696" max="7696" width="9.7109375" style="2" bestFit="1" customWidth="1"/>
    <col min="7697" max="7934" width="8.5703125" style="2"/>
    <col min="7935" max="7935" width="7.140625" style="2" customWidth="1"/>
    <col min="7936" max="7936" width="15.7109375" style="2" customWidth="1"/>
    <col min="7937" max="7938" width="36.7109375" style="2" customWidth="1"/>
    <col min="7939" max="7939" width="4.7109375" style="2" customWidth="1"/>
    <col min="7940" max="7940" width="6.7109375" style="2" customWidth="1"/>
    <col min="7941" max="7941" width="15.7109375" style="2" customWidth="1"/>
    <col min="7942" max="7942" width="14.7109375" style="2" customWidth="1"/>
    <col min="7943" max="7943" width="7.7109375" style="2" customWidth="1"/>
    <col min="7944" max="7944" width="14.7109375" style="2" customWidth="1"/>
    <col min="7945" max="7946" width="9.7109375" style="2" customWidth="1"/>
    <col min="7947" max="7947" width="20.42578125" style="2" customWidth="1"/>
    <col min="7948" max="7951" width="8.5703125" style="2"/>
    <col min="7952" max="7952" width="9.7109375" style="2" bestFit="1" customWidth="1"/>
    <col min="7953" max="8190" width="8.5703125" style="2"/>
    <col min="8191" max="8191" width="7.140625" style="2" customWidth="1"/>
    <col min="8192" max="8192" width="15.7109375" style="2" customWidth="1"/>
    <col min="8193" max="8194" width="36.7109375" style="2" customWidth="1"/>
    <col min="8195" max="8195" width="4.7109375" style="2" customWidth="1"/>
    <col min="8196" max="8196" width="6.7109375" style="2" customWidth="1"/>
    <col min="8197" max="8197" width="15.7109375" style="2" customWidth="1"/>
    <col min="8198" max="8198" width="14.7109375" style="2" customWidth="1"/>
    <col min="8199" max="8199" width="7.7109375" style="2" customWidth="1"/>
    <col min="8200" max="8200" width="14.7109375" style="2" customWidth="1"/>
    <col min="8201" max="8202" width="9.7109375" style="2" customWidth="1"/>
    <col min="8203" max="8203" width="20.42578125" style="2" customWidth="1"/>
    <col min="8204" max="8207" width="8.5703125" style="2"/>
    <col min="8208" max="8208" width="9.7109375" style="2" bestFit="1" customWidth="1"/>
    <col min="8209" max="8446" width="8.5703125" style="2"/>
    <col min="8447" max="8447" width="7.140625" style="2" customWidth="1"/>
    <col min="8448" max="8448" width="15.7109375" style="2" customWidth="1"/>
    <col min="8449" max="8450" width="36.7109375" style="2" customWidth="1"/>
    <col min="8451" max="8451" width="4.7109375" style="2" customWidth="1"/>
    <col min="8452" max="8452" width="6.7109375" style="2" customWidth="1"/>
    <col min="8453" max="8453" width="15.7109375" style="2" customWidth="1"/>
    <col min="8454" max="8454" width="14.7109375" style="2" customWidth="1"/>
    <col min="8455" max="8455" width="7.7109375" style="2" customWidth="1"/>
    <col min="8456" max="8456" width="14.7109375" style="2" customWidth="1"/>
    <col min="8457" max="8458" width="9.7109375" style="2" customWidth="1"/>
    <col min="8459" max="8459" width="20.42578125" style="2" customWidth="1"/>
    <col min="8460" max="8463" width="8.5703125" style="2"/>
    <col min="8464" max="8464" width="9.7109375" style="2" bestFit="1" customWidth="1"/>
    <col min="8465" max="8702" width="8.5703125" style="2"/>
    <col min="8703" max="8703" width="7.140625" style="2" customWidth="1"/>
    <col min="8704" max="8704" width="15.7109375" style="2" customWidth="1"/>
    <col min="8705" max="8706" width="36.7109375" style="2" customWidth="1"/>
    <col min="8707" max="8707" width="4.7109375" style="2" customWidth="1"/>
    <col min="8708" max="8708" width="6.7109375" style="2" customWidth="1"/>
    <col min="8709" max="8709" width="15.7109375" style="2" customWidth="1"/>
    <col min="8710" max="8710" width="14.7109375" style="2" customWidth="1"/>
    <col min="8711" max="8711" width="7.7109375" style="2" customWidth="1"/>
    <col min="8712" max="8712" width="14.7109375" style="2" customWidth="1"/>
    <col min="8713" max="8714" width="9.7109375" style="2" customWidth="1"/>
    <col min="8715" max="8715" width="20.42578125" style="2" customWidth="1"/>
    <col min="8716" max="8719" width="8.5703125" style="2"/>
    <col min="8720" max="8720" width="9.7109375" style="2" bestFit="1" customWidth="1"/>
    <col min="8721" max="8958" width="8.5703125" style="2"/>
    <col min="8959" max="8959" width="7.140625" style="2" customWidth="1"/>
    <col min="8960" max="8960" width="15.7109375" style="2" customWidth="1"/>
    <col min="8961" max="8962" width="36.7109375" style="2" customWidth="1"/>
    <col min="8963" max="8963" width="4.7109375" style="2" customWidth="1"/>
    <col min="8964" max="8964" width="6.7109375" style="2" customWidth="1"/>
    <col min="8965" max="8965" width="15.7109375" style="2" customWidth="1"/>
    <col min="8966" max="8966" width="14.7109375" style="2" customWidth="1"/>
    <col min="8967" max="8967" width="7.7109375" style="2" customWidth="1"/>
    <col min="8968" max="8968" width="14.7109375" style="2" customWidth="1"/>
    <col min="8969" max="8970" width="9.7109375" style="2" customWidth="1"/>
    <col min="8971" max="8971" width="20.42578125" style="2" customWidth="1"/>
    <col min="8972" max="8975" width="8.5703125" style="2"/>
    <col min="8976" max="8976" width="9.7109375" style="2" bestFit="1" customWidth="1"/>
    <col min="8977" max="9214" width="8.5703125" style="2"/>
    <col min="9215" max="9215" width="7.140625" style="2" customWidth="1"/>
    <col min="9216" max="9216" width="15.7109375" style="2" customWidth="1"/>
    <col min="9217" max="9218" width="36.7109375" style="2" customWidth="1"/>
    <col min="9219" max="9219" width="4.7109375" style="2" customWidth="1"/>
    <col min="9220" max="9220" width="6.7109375" style="2" customWidth="1"/>
    <col min="9221" max="9221" width="15.7109375" style="2" customWidth="1"/>
    <col min="9222" max="9222" width="14.7109375" style="2" customWidth="1"/>
    <col min="9223" max="9223" width="7.7109375" style="2" customWidth="1"/>
    <col min="9224" max="9224" width="14.7109375" style="2" customWidth="1"/>
    <col min="9225" max="9226" width="9.7109375" style="2" customWidth="1"/>
    <col min="9227" max="9227" width="20.42578125" style="2" customWidth="1"/>
    <col min="9228" max="9231" width="8.5703125" style="2"/>
    <col min="9232" max="9232" width="9.7109375" style="2" bestFit="1" customWidth="1"/>
    <col min="9233" max="9470" width="8.5703125" style="2"/>
    <col min="9471" max="9471" width="7.140625" style="2" customWidth="1"/>
    <col min="9472" max="9472" width="15.7109375" style="2" customWidth="1"/>
    <col min="9473" max="9474" width="36.7109375" style="2" customWidth="1"/>
    <col min="9475" max="9475" width="4.7109375" style="2" customWidth="1"/>
    <col min="9476" max="9476" width="6.7109375" style="2" customWidth="1"/>
    <col min="9477" max="9477" width="15.7109375" style="2" customWidth="1"/>
    <col min="9478" max="9478" width="14.7109375" style="2" customWidth="1"/>
    <col min="9479" max="9479" width="7.7109375" style="2" customWidth="1"/>
    <col min="9480" max="9480" width="14.7109375" style="2" customWidth="1"/>
    <col min="9481" max="9482" width="9.7109375" style="2" customWidth="1"/>
    <col min="9483" max="9483" width="20.42578125" style="2" customWidth="1"/>
    <col min="9484" max="9487" width="8.5703125" style="2"/>
    <col min="9488" max="9488" width="9.7109375" style="2" bestFit="1" customWidth="1"/>
    <col min="9489" max="9726" width="8.5703125" style="2"/>
    <col min="9727" max="9727" width="7.140625" style="2" customWidth="1"/>
    <col min="9728" max="9728" width="15.7109375" style="2" customWidth="1"/>
    <col min="9729" max="9730" width="36.7109375" style="2" customWidth="1"/>
    <col min="9731" max="9731" width="4.7109375" style="2" customWidth="1"/>
    <col min="9732" max="9732" width="6.7109375" style="2" customWidth="1"/>
    <col min="9733" max="9733" width="15.7109375" style="2" customWidth="1"/>
    <col min="9734" max="9734" width="14.7109375" style="2" customWidth="1"/>
    <col min="9735" max="9735" width="7.7109375" style="2" customWidth="1"/>
    <col min="9736" max="9736" width="14.7109375" style="2" customWidth="1"/>
    <col min="9737" max="9738" width="9.7109375" style="2" customWidth="1"/>
    <col min="9739" max="9739" width="20.42578125" style="2" customWidth="1"/>
    <col min="9740" max="9743" width="8.5703125" style="2"/>
    <col min="9744" max="9744" width="9.7109375" style="2" bestFit="1" customWidth="1"/>
    <col min="9745" max="9982" width="8.5703125" style="2"/>
    <col min="9983" max="9983" width="7.140625" style="2" customWidth="1"/>
    <col min="9984" max="9984" width="15.7109375" style="2" customWidth="1"/>
    <col min="9985" max="9986" width="36.7109375" style="2" customWidth="1"/>
    <col min="9987" max="9987" width="4.7109375" style="2" customWidth="1"/>
    <col min="9988" max="9988" width="6.7109375" style="2" customWidth="1"/>
    <col min="9989" max="9989" width="15.7109375" style="2" customWidth="1"/>
    <col min="9990" max="9990" width="14.7109375" style="2" customWidth="1"/>
    <col min="9991" max="9991" width="7.7109375" style="2" customWidth="1"/>
    <col min="9992" max="9992" width="14.7109375" style="2" customWidth="1"/>
    <col min="9993" max="9994" width="9.7109375" style="2" customWidth="1"/>
    <col min="9995" max="9995" width="20.42578125" style="2" customWidth="1"/>
    <col min="9996" max="9999" width="8.5703125" style="2"/>
    <col min="10000" max="10000" width="9.7109375" style="2" bestFit="1" customWidth="1"/>
    <col min="10001" max="10238" width="8.5703125" style="2"/>
    <col min="10239" max="10239" width="7.140625" style="2" customWidth="1"/>
    <col min="10240" max="10240" width="15.7109375" style="2" customWidth="1"/>
    <col min="10241" max="10242" width="36.7109375" style="2" customWidth="1"/>
    <col min="10243" max="10243" width="4.7109375" style="2" customWidth="1"/>
    <col min="10244" max="10244" width="6.7109375" style="2" customWidth="1"/>
    <col min="10245" max="10245" width="15.7109375" style="2" customWidth="1"/>
    <col min="10246" max="10246" width="14.7109375" style="2" customWidth="1"/>
    <col min="10247" max="10247" width="7.7109375" style="2" customWidth="1"/>
    <col min="10248" max="10248" width="14.7109375" style="2" customWidth="1"/>
    <col min="10249" max="10250" width="9.7109375" style="2" customWidth="1"/>
    <col min="10251" max="10251" width="20.42578125" style="2" customWidth="1"/>
    <col min="10252" max="10255" width="8.5703125" style="2"/>
    <col min="10256" max="10256" width="9.7109375" style="2" bestFit="1" customWidth="1"/>
    <col min="10257" max="10494" width="8.5703125" style="2"/>
    <col min="10495" max="10495" width="7.140625" style="2" customWidth="1"/>
    <col min="10496" max="10496" width="15.7109375" style="2" customWidth="1"/>
    <col min="10497" max="10498" width="36.7109375" style="2" customWidth="1"/>
    <col min="10499" max="10499" width="4.7109375" style="2" customWidth="1"/>
    <col min="10500" max="10500" width="6.7109375" style="2" customWidth="1"/>
    <col min="10501" max="10501" width="15.7109375" style="2" customWidth="1"/>
    <col min="10502" max="10502" width="14.7109375" style="2" customWidth="1"/>
    <col min="10503" max="10503" width="7.7109375" style="2" customWidth="1"/>
    <col min="10504" max="10504" width="14.7109375" style="2" customWidth="1"/>
    <col min="10505" max="10506" width="9.7109375" style="2" customWidth="1"/>
    <col min="10507" max="10507" width="20.42578125" style="2" customWidth="1"/>
    <col min="10508" max="10511" width="8.5703125" style="2"/>
    <col min="10512" max="10512" width="9.7109375" style="2" bestFit="1" customWidth="1"/>
    <col min="10513" max="10750" width="8.5703125" style="2"/>
    <col min="10751" max="10751" width="7.140625" style="2" customWidth="1"/>
    <col min="10752" max="10752" width="15.7109375" style="2" customWidth="1"/>
    <col min="10753" max="10754" width="36.7109375" style="2" customWidth="1"/>
    <col min="10755" max="10755" width="4.7109375" style="2" customWidth="1"/>
    <col min="10756" max="10756" width="6.7109375" style="2" customWidth="1"/>
    <col min="10757" max="10757" width="15.7109375" style="2" customWidth="1"/>
    <col min="10758" max="10758" width="14.7109375" style="2" customWidth="1"/>
    <col min="10759" max="10759" width="7.7109375" style="2" customWidth="1"/>
    <col min="10760" max="10760" width="14.7109375" style="2" customWidth="1"/>
    <col min="10761" max="10762" width="9.7109375" style="2" customWidth="1"/>
    <col min="10763" max="10763" width="20.42578125" style="2" customWidth="1"/>
    <col min="10764" max="10767" width="8.5703125" style="2"/>
    <col min="10768" max="10768" width="9.7109375" style="2" bestFit="1" customWidth="1"/>
    <col min="10769" max="11006" width="8.5703125" style="2"/>
    <col min="11007" max="11007" width="7.140625" style="2" customWidth="1"/>
    <col min="11008" max="11008" width="15.7109375" style="2" customWidth="1"/>
    <col min="11009" max="11010" width="36.7109375" style="2" customWidth="1"/>
    <col min="11011" max="11011" width="4.7109375" style="2" customWidth="1"/>
    <col min="11012" max="11012" width="6.7109375" style="2" customWidth="1"/>
    <col min="11013" max="11013" width="15.7109375" style="2" customWidth="1"/>
    <col min="11014" max="11014" width="14.7109375" style="2" customWidth="1"/>
    <col min="11015" max="11015" width="7.7109375" style="2" customWidth="1"/>
    <col min="11016" max="11016" width="14.7109375" style="2" customWidth="1"/>
    <col min="11017" max="11018" width="9.7109375" style="2" customWidth="1"/>
    <col min="11019" max="11019" width="20.42578125" style="2" customWidth="1"/>
    <col min="11020" max="11023" width="8.5703125" style="2"/>
    <col min="11024" max="11024" width="9.7109375" style="2" bestFit="1" customWidth="1"/>
    <col min="11025" max="11262" width="8.5703125" style="2"/>
    <col min="11263" max="11263" width="7.140625" style="2" customWidth="1"/>
    <col min="11264" max="11264" width="15.7109375" style="2" customWidth="1"/>
    <col min="11265" max="11266" width="36.7109375" style="2" customWidth="1"/>
    <col min="11267" max="11267" width="4.7109375" style="2" customWidth="1"/>
    <col min="11268" max="11268" width="6.7109375" style="2" customWidth="1"/>
    <col min="11269" max="11269" width="15.7109375" style="2" customWidth="1"/>
    <col min="11270" max="11270" width="14.7109375" style="2" customWidth="1"/>
    <col min="11271" max="11271" width="7.7109375" style="2" customWidth="1"/>
    <col min="11272" max="11272" width="14.7109375" style="2" customWidth="1"/>
    <col min="11273" max="11274" width="9.7109375" style="2" customWidth="1"/>
    <col min="11275" max="11275" width="20.42578125" style="2" customWidth="1"/>
    <col min="11276" max="11279" width="8.5703125" style="2"/>
    <col min="11280" max="11280" width="9.7109375" style="2" bestFit="1" customWidth="1"/>
    <col min="11281" max="11518" width="8.5703125" style="2"/>
    <col min="11519" max="11519" width="7.140625" style="2" customWidth="1"/>
    <col min="11520" max="11520" width="15.7109375" style="2" customWidth="1"/>
    <col min="11521" max="11522" width="36.7109375" style="2" customWidth="1"/>
    <col min="11523" max="11523" width="4.7109375" style="2" customWidth="1"/>
    <col min="11524" max="11524" width="6.7109375" style="2" customWidth="1"/>
    <col min="11525" max="11525" width="15.7109375" style="2" customWidth="1"/>
    <col min="11526" max="11526" width="14.7109375" style="2" customWidth="1"/>
    <col min="11527" max="11527" width="7.7109375" style="2" customWidth="1"/>
    <col min="11528" max="11528" width="14.7109375" style="2" customWidth="1"/>
    <col min="11529" max="11530" width="9.7109375" style="2" customWidth="1"/>
    <col min="11531" max="11531" width="20.42578125" style="2" customWidth="1"/>
    <col min="11532" max="11535" width="8.5703125" style="2"/>
    <col min="11536" max="11536" width="9.7109375" style="2" bestFit="1" customWidth="1"/>
    <col min="11537" max="11774" width="8.5703125" style="2"/>
    <col min="11775" max="11775" width="7.140625" style="2" customWidth="1"/>
    <col min="11776" max="11776" width="15.7109375" style="2" customWidth="1"/>
    <col min="11777" max="11778" width="36.7109375" style="2" customWidth="1"/>
    <col min="11779" max="11779" width="4.7109375" style="2" customWidth="1"/>
    <col min="11780" max="11780" width="6.7109375" style="2" customWidth="1"/>
    <col min="11781" max="11781" width="15.7109375" style="2" customWidth="1"/>
    <col min="11782" max="11782" width="14.7109375" style="2" customWidth="1"/>
    <col min="11783" max="11783" width="7.7109375" style="2" customWidth="1"/>
    <col min="11784" max="11784" width="14.7109375" style="2" customWidth="1"/>
    <col min="11785" max="11786" width="9.7109375" style="2" customWidth="1"/>
    <col min="11787" max="11787" width="20.42578125" style="2" customWidth="1"/>
    <col min="11788" max="11791" width="8.5703125" style="2"/>
    <col min="11792" max="11792" width="9.7109375" style="2" bestFit="1" customWidth="1"/>
    <col min="11793" max="12030" width="8.5703125" style="2"/>
    <col min="12031" max="12031" width="7.140625" style="2" customWidth="1"/>
    <col min="12032" max="12032" width="15.7109375" style="2" customWidth="1"/>
    <col min="12033" max="12034" width="36.7109375" style="2" customWidth="1"/>
    <col min="12035" max="12035" width="4.7109375" style="2" customWidth="1"/>
    <col min="12036" max="12036" width="6.7109375" style="2" customWidth="1"/>
    <col min="12037" max="12037" width="15.7109375" style="2" customWidth="1"/>
    <col min="12038" max="12038" width="14.7109375" style="2" customWidth="1"/>
    <col min="12039" max="12039" width="7.7109375" style="2" customWidth="1"/>
    <col min="12040" max="12040" width="14.7109375" style="2" customWidth="1"/>
    <col min="12041" max="12042" width="9.7109375" style="2" customWidth="1"/>
    <col min="12043" max="12043" width="20.42578125" style="2" customWidth="1"/>
    <col min="12044" max="12047" width="8.5703125" style="2"/>
    <col min="12048" max="12048" width="9.7109375" style="2" bestFit="1" customWidth="1"/>
    <col min="12049" max="12286" width="8.5703125" style="2"/>
    <col min="12287" max="12287" width="7.140625" style="2" customWidth="1"/>
    <col min="12288" max="12288" width="15.7109375" style="2" customWidth="1"/>
    <col min="12289" max="12290" width="36.7109375" style="2" customWidth="1"/>
    <col min="12291" max="12291" width="4.7109375" style="2" customWidth="1"/>
    <col min="12292" max="12292" width="6.7109375" style="2" customWidth="1"/>
    <col min="12293" max="12293" width="15.7109375" style="2" customWidth="1"/>
    <col min="12294" max="12294" width="14.7109375" style="2" customWidth="1"/>
    <col min="12295" max="12295" width="7.7109375" style="2" customWidth="1"/>
    <col min="12296" max="12296" width="14.7109375" style="2" customWidth="1"/>
    <col min="12297" max="12298" width="9.7109375" style="2" customWidth="1"/>
    <col min="12299" max="12299" width="20.42578125" style="2" customWidth="1"/>
    <col min="12300" max="12303" width="8.5703125" style="2"/>
    <col min="12304" max="12304" width="9.7109375" style="2" bestFit="1" customWidth="1"/>
    <col min="12305" max="12542" width="8.5703125" style="2"/>
    <col min="12543" max="12543" width="7.140625" style="2" customWidth="1"/>
    <col min="12544" max="12544" width="15.7109375" style="2" customWidth="1"/>
    <col min="12545" max="12546" width="36.7109375" style="2" customWidth="1"/>
    <col min="12547" max="12547" width="4.7109375" style="2" customWidth="1"/>
    <col min="12548" max="12548" width="6.7109375" style="2" customWidth="1"/>
    <col min="12549" max="12549" width="15.7109375" style="2" customWidth="1"/>
    <col min="12550" max="12550" width="14.7109375" style="2" customWidth="1"/>
    <col min="12551" max="12551" width="7.7109375" style="2" customWidth="1"/>
    <col min="12552" max="12552" width="14.7109375" style="2" customWidth="1"/>
    <col min="12553" max="12554" width="9.7109375" style="2" customWidth="1"/>
    <col min="12555" max="12555" width="20.42578125" style="2" customWidth="1"/>
    <col min="12556" max="12559" width="8.5703125" style="2"/>
    <col min="12560" max="12560" width="9.7109375" style="2" bestFit="1" customWidth="1"/>
    <col min="12561" max="12798" width="8.5703125" style="2"/>
    <col min="12799" max="12799" width="7.140625" style="2" customWidth="1"/>
    <col min="12800" max="12800" width="15.7109375" style="2" customWidth="1"/>
    <col min="12801" max="12802" width="36.7109375" style="2" customWidth="1"/>
    <col min="12803" max="12803" width="4.7109375" style="2" customWidth="1"/>
    <col min="12804" max="12804" width="6.7109375" style="2" customWidth="1"/>
    <col min="12805" max="12805" width="15.7109375" style="2" customWidth="1"/>
    <col min="12806" max="12806" width="14.7109375" style="2" customWidth="1"/>
    <col min="12807" max="12807" width="7.7109375" style="2" customWidth="1"/>
    <col min="12808" max="12808" width="14.7109375" style="2" customWidth="1"/>
    <col min="12809" max="12810" width="9.7109375" style="2" customWidth="1"/>
    <col min="12811" max="12811" width="20.42578125" style="2" customWidth="1"/>
    <col min="12812" max="12815" width="8.5703125" style="2"/>
    <col min="12816" max="12816" width="9.7109375" style="2" bestFit="1" customWidth="1"/>
    <col min="12817" max="13054" width="8.5703125" style="2"/>
    <col min="13055" max="13055" width="7.140625" style="2" customWidth="1"/>
    <col min="13056" max="13056" width="15.7109375" style="2" customWidth="1"/>
    <col min="13057" max="13058" width="36.7109375" style="2" customWidth="1"/>
    <col min="13059" max="13059" width="4.7109375" style="2" customWidth="1"/>
    <col min="13060" max="13060" width="6.7109375" style="2" customWidth="1"/>
    <col min="13061" max="13061" width="15.7109375" style="2" customWidth="1"/>
    <col min="13062" max="13062" width="14.7109375" style="2" customWidth="1"/>
    <col min="13063" max="13063" width="7.7109375" style="2" customWidth="1"/>
    <col min="13064" max="13064" width="14.7109375" style="2" customWidth="1"/>
    <col min="13065" max="13066" width="9.7109375" style="2" customWidth="1"/>
    <col min="13067" max="13067" width="20.42578125" style="2" customWidth="1"/>
    <col min="13068" max="13071" width="8.5703125" style="2"/>
    <col min="13072" max="13072" width="9.7109375" style="2" bestFit="1" customWidth="1"/>
    <col min="13073" max="13310" width="8.5703125" style="2"/>
    <col min="13311" max="13311" width="7.140625" style="2" customWidth="1"/>
    <col min="13312" max="13312" width="15.7109375" style="2" customWidth="1"/>
    <col min="13313" max="13314" width="36.7109375" style="2" customWidth="1"/>
    <col min="13315" max="13315" width="4.7109375" style="2" customWidth="1"/>
    <col min="13316" max="13316" width="6.7109375" style="2" customWidth="1"/>
    <col min="13317" max="13317" width="15.7109375" style="2" customWidth="1"/>
    <col min="13318" max="13318" width="14.7109375" style="2" customWidth="1"/>
    <col min="13319" max="13319" width="7.7109375" style="2" customWidth="1"/>
    <col min="13320" max="13320" width="14.7109375" style="2" customWidth="1"/>
    <col min="13321" max="13322" width="9.7109375" style="2" customWidth="1"/>
    <col min="13323" max="13323" width="20.42578125" style="2" customWidth="1"/>
    <col min="13324" max="13327" width="8.5703125" style="2"/>
    <col min="13328" max="13328" width="9.7109375" style="2" bestFit="1" customWidth="1"/>
    <col min="13329" max="13566" width="8.5703125" style="2"/>
    <col min="13567" max="13567" width="7.140625" style="2" customWidth="1"/>
    <col min="13568" max="13568" width="15.7109375" style="2" customWidth="1"/>
    <col min="13569" max="13570" width="36.7109375" style="2" customWidth="1"/>
    <col min="13571" max="13571" width="4.7109375" style="2" customWidth="1"/>
    <col min="13572" max="13572" width="6.7109375" style="2" customWidth="1"/>
    <col min="13573" max="13573" width="15.7109375" style="2" customWidth="1"/>
    <col min="13574" max="13574" width="14.7109375" style="2" customWidth="1"/>
    <col min="13575" max="13575" width="7.7109375" style="2" customWidth="1"/>
    <col min="13576" max="13576" width="14.7109375" style="2" customWidth="1"/>
    <col min="13577" max="13578" width="9.7109375" style="2" customWidth="1"/>
    <col min="13579" max="13579" width="20.42578125" style="2" customWidth="1"/>
    <col min="13580" max="13583" width="8.5703125" style="2"/>
    <col min="13584" max="13584" width="9.7109375" style="2" bestFit="1" customWidth="1"/>
    <col min="13585" max="13822" width="8.5703125" style="2"/>
    <col min="13823" max="13823" width="7.140625" style="2" customWidth="1"/>
    <col min="13824" max="13824" width="15.7109375" style="2" customWidth="1"/>
    <col min="13825" max="13826" width="36.7109375" style="2" customWidth="1"/>
    <col min="13827" max="13827" width="4.7109375" style="2" customWidth="1"/>
    <col min="13828" max="13828" width="6.7109375" style="2" customWidth="1"/>
    <col min="13829" max="13829" width="15.7109375" style="2" customWidth="1"/>
    <col min="13830" max="13830" width="14.7109375" style="2" customWidth="1"/>
    <col min="13831" max="13831" width="7.7109375" style="2" customWidth="1"/>
    <col min="13832" max="13832" width="14.7109375" style="2" customWidth="1"/>
    <col min="13833" max="13834" width="9.7109375" style="2" customWidth="1"/>
    <col min="13835" max="13835" width="20.42578125" style="2" customWidth="1"/>
    <col min="13836" max="13839" width="8.5703125" style="2"/>
    <col min="13840" max="13840" width="9.7109375" style="2" bestFit="1" customWidth="1"/>
    <col min="13841" max="14078" width="8.5703125" style="2"/>
    <col min="14079" max="14079" width="7.140625" style="2" customWidth="1"/>
    <col min="14080" max="14080" width="15.7109375" style="2" customWidth="1"/>
    <col min="14081" max="14082" width="36.7109375" style="2" customWidth="1"/>
    <col min="14083" max="14083" width="4.7109375" style="2" customWidth="1"/>
    <col min="14084" max="14084" width="6.7109375" style="2" customWidth="1"/>
    <col min="14085" max="14085" width="15.7109375" style="2" customWidth="1"/>
    <col min="14086" max="14086" width="14.7109375" style="2" customWidth="1"/>
    <col min="14087" max="14087" width="7.7109375" style="2" customWidth="1"/>
    <col min="14088" max="14088" width="14.7109375" style="2" customWidth="1"/>
    <col min="14089" max="14090" width="9.7109375" style="2" customWidth="1"/>
    <col min="14091" max="14091" width="20.42578125" style="2" customWidth="1"/>
    <col min="14092" max="14095" width="8.5703125" style="2"/>
    <col min="14096" max="14096" width="9.7109375" style="2" bestFit="1" customWidth="1"/>
    <col min="14097" max="14334" width="8.5703125" style="2"/>
    <col min="14335" max="14335" width="7.140625" style="2" customWidth="1"/>
    <col min="14336" max="14336" width="15.7109375" style="2" customWidth="1"/>
    <col min="14337" max="14338" width="36.7109375" style="2" customWidth="1"/>
    <col min="14339" max="14339" width="4.7109375" style="2" customWidth="1"/>
    <col min="14340" max="14340" width="6.7109375" style="2" customWidth="1"/>
    <col min="14341" max="14341" width="15.7109375" style="2" customWidth="1"/>
    <col min="14342" max="14342" width="14.7109375" style="2" customWidth="1"/>
    <col min="14343" max="14343" width="7.7109375" style="2" customWidth="1"/>
    <col min="14344" max="14344" width="14.7109375" style="2" customWidth="1"/>
    <col min="14345" max="14346" width="9.7109375" style="2" customWidth="1"/>
    <col min="14347" max="14347" width="20.42578125" style="2" customWidth="1"/>
    <col min="14348" max="14351" width="8.5703125" style="2"/>
    <col min="14352" max="14352" width="9.7109375" style="2" bestFit="1" customWidth="1"/>
    <col min="14353" max="14590" width="8.5703125" style="2"/>
    <col min="14591" max="14591" width="7.140625" style="2" customWidth="1"/>
    <col min="14592" max="14592" width="15.7109375" style="2" customWidth="1"/>
    <col min="14593" max="14594" width="36.7109375" style="2" customWidth="1"/>
    <col min="14595" max="14595" width="4.7109375" style="2" customWidth="1"/>
    <col min="14596" max="14596" width="6.7109375" style="2" customWidth="1"/>
    <col min="14597" max="14597" width="15.7109375" style="2" customWidth="1"/>
    <col min="14598" max="14598" width="14.7109375" style="2" customWidth="1"/>
    <col min="14599" max="14599" width="7.7109375" style="2" customWidth="1"/>
    <col min="14600" max="14600" width="14.7109375" style="2" customWidth="1"/>
    <col min="14601" max="14602" width="9.7109375" style="2" customWidth="1"/>
    <col min="14603" max="14603" width="20.42578125" style="2" customWidth="1"/>
    <col min="14604" max="14607" width="8.5703125" style="2"/>
    <col min="14608" max="14608" width="9.7109375" style="2" bestFit="1" customWidth="1"/>
    <col min="14609" max="14846" width="8.5703125" style="2"/>
    <col min="14847" max="14847" width="7.140625" style="2" customWidth="1"/>
    <col min="14848" max="14848" width="15.7109375" style="2" customWidth="1"/>
    <col min="14849" max="14850" width="36.7109375" style="2" customWidth="1"/>
    <col min="14851" max="14851" width="4.7109375" style="2" customWidth="1"/>
    <col min="14852" max="14852" width="6.7109375" style="2" customWidth="1"/>
    <col min="14853" max="14853" width="15.7109375" style="2" customWidth="1"/>
    <col min="14854" max="14854" width="14.7109375" style="2" customWidth="1"/>
    <col min="14855" max="14855" width="7.7109375" style="2" customWidth="1"/>
    <col min="14856" max="14856" width="14.7109375" style="2" customWidth="1"/>
    <col min="14857" max="14858" width="9.7109375" style="2" customWidth="1"/>
    <col min="14859" max="14859" width="20.42578125" style="2" customWidth="1"/>
    <col min="14860" max="14863" width="8.5703125" style="2"/>
    <col min="14864" max="14864" width="9.7109375" style="2" bestFit="1" customWidth="1"/>
    <col min="14865" max="15102" width="8.5703125" style="2"/>
    <col min="15103" max="15103" width="7.140625" style="2" customWidth="1"/>
    <col min="15104" max="15104" width="15.7109375" style="2" customWidth="1"/>
    <col min="15105" max="15106" width="36.7109375" style="2" customWidth="1"/>
    <col min="15107" max="15107" width="4.7109375" style="2" customWidth="1"/>
    <col min="15108" max="15108" width="6.7109375" style="2" customWidth="1"/>
    <col min="15109" max="15109" width="15.7109375" style="2" customWidth="1"/>
    <col min="15110" max="15110" width="14.7109375" style="2" customWidth="1"/>
    <col min="15111" max="15111" width="7.7109375" style="2" customWidth="1"/>
    <col min="15112" max="15112" width="14.7109375" style="2" customWidth="1"/>
    <col min="15113" max="15114" width="9.7109375" style="2" customWidth="1"/>
    <col min="15115" max="15115" width="20.42578125" style="2" customWidth="1"/>
    <col min="15116" max="15119" width="8.5703125" style="2"/>
    <col min="15120" max="15120" width="9.7109375" style="2" bestFit="1" customWidth="1"/>
    <col min="15121" max="15358" width="8.5703125" style="2"/>
    <col min="15359" max="15359" width="7.140625" style="2" customWidth="1"/>
    <col min="15360" max="15360" width="15.7109375" style="2" customWidth="1"/>
    <col min="15361" max="15362" width="36.7109375" style="2" customWidth="1"/>
    <col min="15363" max="15363" width="4.7109375" style="2" customWidth="1"/>
    <col min="15364" max="15364" width="6.7109375" style="2" customWidth="1"/>
    <col min="15365" max="15365" width="15.7109375" style="2" customWidth="1"/>
    <col min="15366" max="15366" width="14.7109375" style="2" customWidth="1"/>
    <col min="15367" max="15367" width="7.7109375" style="2" customWidth="1"/>
    <col min="15368" max="15368" width="14.7109375" style="2" customWidth="1"/>
    <col min="15369" max="15370" width="9.7109375" style="2" customWidth="1"/>
    <col min="15371" max="15371" width="20.42578125" style="2" customWidth="1"/>
    <col min="15372" max="15375" width="8.5703125" style="2"/>
    <col min="15376" max="15376" width="9.7109375" style="2" bestFit="1" customWidth="1"/>
    <col min="15377" max="15614" width="8.5703125" style="2"/>
    <col min="15615" max="15615" width="7.140625" style="2" customWidth="1"/>
    <col min="15616" max="15616" width="15.7109375" style="2" customWidth="1"/>
    <col min="15617" max="15618" width="36.7109375" style="2" customWidth="1"/>
    <col min="15619" max="15619" width="4.7109375" style="2" customWidth="1"/>
    <col min="15620" max="15620" width="6.7109375" style="2" customWidth="1"/>
    <col min="15621" max="15621" width="15.7109375" style="2" customWidth="1"/>
    <col min="15622" max="15622" width="14.7109375" style="2" customWidth="1"/>
    <col min="15623" max="15623" width="7.7109375" style="2" customWidth="1"/>
    <col min="15624" max="15624" width="14.7109375" style="2" customWidth="1"/>
    <col min="15625" max="15626" width="9.7109375" style="2" customWidth="1"/>
    <col min="15627" max="15627" width="20.42578125" style="2" customWidth="1"/>
    <col min="15628" max="15631" width="8.5703125" style="2"/>
    <col min="15632" max="15632" width="9.7109375" style="2" bestFit="1" customWidth="1"/>
    <col min="15633" max="15870" width="8.5703125" style="2"/>
    <col min="15871" max="15871" width="7.140625" style="2" customWidth="1"/>
    <col min="15872" max="15872" width="15.7109375" style="2" customWidth="1"/>
    <col min="15873" max="15874" width="36.7109375" style="2" customWidth="1"/>
    <col min="15875" max="15875" width="4.7109375" style="2" customWidth="1"/>
    <col min="15876" max="15876" width="6.7109375" style="2" customWidth="1"/>
    <col min="15877" max="15877" width="15.7109375" style="2" customWidth="1"/>
    <col min="15878" max="15878" width="14.7109375" style="2" customWidth="1"/>
    <col min="15879" max="15879" width="7.7109375" style="2" customWidth="1"/>
    <col min="15880" max="15880" width="14.7109375" style="2" customWidth="1"/>
    <col min="15881" max="15882" width="9.7109375" style="2" customWidth="1"/>
    <col min="15883" max="15883" width="20.42578125" style="2" customWidth="1"/>
    <col min="15884" max="15887" width="8.5703125" style="2"/>
    <col min="15888" max="15888" width="9.7109375" style="2" bestFit="1" customWidth="1"/>
    <col min="15889" max="16126" width="8.5703125" style="2"/>
    <col min="16127" max="16127" width="7.140625" style="2" customWidth="1"/>
    <col min="16128" max="16128" width="15.7109375" style="2" customWidth="1"/>
    <col min="16129" max="16130" width="36.7109375" style="2" customWidth="1"/>
    <col min="16131" max="16131" width="4.7109375" style="2" customWidth="1"/>
    <col min="16132" max="16132" width="6.7109375" style="2" customWidth="1"/>
    <col min="16133" max="16133" width="15.7109375" style="2" customWidth="1"/>
    <col min="16134" max="16134" width="14.7109375" style="2" customWidth="1"/>
    <col min="16135" max="16135" width="7.7109375" style="2" customWidth="1"/>
    <col min="16136" max="16136" width="14.7109375" style="2" customWidth="1"/>
    <col min="16137" max="16138" width="9.7109375" style="2" customWidth="1"/>
    <col min="16139" max="16139" width="20.42578125" style="2" customWidth="1"/>
    <col min="16140" max="16143" width="8.5703125" style="2"/>
    <col min="16144" max="16144" width="9.7109375" style="2" bestFit="1" customWidth="1"/>
    <col min="16145" max="16384" width="8.5703125" style="2"/>
  </cols>
  <sheetData>
    <row r="1" spans="1:10" ht="15" customHeight="1" x14ac:dyDescent="0.2">
      <c r="A1" s="277"/>
      <c r="B1" s="277"/>
      <c r="C1" s="277"/>
      <c r="D1" s="277"/>
      <c r="E1" s="277"/>
      <c r="F1" s="277"/>
      <c r="G1" s="277"/>
      <c r="H1" s="277"/>
      <c r="I1" s="277"/>
      <c r="J1" s="277"/>
    </row>
    <row r="2" spans="1:10" ht="15" customHeight="1" x14ac:dyDescent="0.2">
      <c r="A2" s="277"/>
      <c r="B2" s="277"/>
      <c r="C2" s="277"/>
      <c r="D2" s="277"/>
      <c r="E2" s="277"/>
      <c r="F2" s="277"/>
      <c r="G2" s="277"/>
      <c r="H2" s="277"/>
      <c r="I2" s="277"/>
      <c r="J2" s="277"/>
    </row>
    <row r="3" spans="1:10" ht="15" customHeight="1" x14ac:dyDescent="0.2">
      <c r="A3" s="277" t="s">
        <v>81</v>
      </c>
      <c r="B3" s="277"/>
      <c r="C3" s="277"/>
      <c r="D3" s="277"/>
      <c r="E3" s="277"/>
      <c r="F3" s="277"/>
      <c r="G3" s="277"/>
      <c r="H3" s="277"/>
      <c r="I3" s="277"/>
      <c r="J3" s="277"/>
    </row>
    <row r="4" spans="1:10" ht="15" customHeight="1" x14ac:dyDescent="0.2">
      <c r="A4" s="277" t="s">
        <v>82</v>
      </c>
      <c r="B4" s="277"/>
      <c r="C4" s="277"/>
      <c r="D4" s="277"/>
      <c r="E4" s="277"/>
      <c r="F4" s="277"/>
      <c r="G4" s="277"/>
      <c r="H4" s="277"/>
      <c r="I4" s="277"/>
      <c r="J4" s="277"/>
    </row>
    <row r="5" spans="1:10" ht="15" customHeight="1" x14ac:dyDescent="0.2">
      <c r="A5" s="278" t="s">
        <v>83</v>
      </c>
      <c r="B5" s="278"/>
      <c r="C5" s="278"/>
      <c r="D5" s="278"/>
      <c r="E5" s="278"/>
      <c r="F5" s="278"/>
      <c r="G5" s="278"/>
      <c r="H5" s="278"/>
      <c r="I5" s="278"/>
      <c r="J5" s="278"/>
    </row>
    <row r="6" spans="1:10" ht="15" customHeight="1" thickBot="1" x14ac:dyDescent="0.25">
      <c r="A6" s="279"/>
      <c r="B6" s="279"/>
      <c r="C6" s="279"/>
      <c r="D6" s="279"/>
      <c r="E6" s="279"/>
      <c r="F6" s="279"/>
      <c r="G6" s="279"/>
      <c r="H6" s="279"/>
      <c r="I6" s="279"/>
      <c r="J6" s="279"/>
    </row>
    <row r="7" spans="1:10" ht="15" customHeight="1" thickTop="1" x14ac:dyDescent="0.2">
      <c r="A7" s="283"/>
      <c r="B7" s="283"/>
      <c r="C7" s="283"/>
      <c r="D7" s="283"/>
      <c r="E7" s="283"/>
      <c r="F7" s="283"/>
      <c r="G7" s="283"/>
      <c r="H7" s="283"/>
      <c r="I7" s="283"/>
      <c r="J7" s="283"/>
    </row>
    <row r="8" spans="1:10" ht="15" customHeight="1" x14ac:dyDescent="0.2">
      <c r="A8" s="279" t="s">
        <v>84</v>
      </c>
      <c r="B8" s="279"/>
      <c r="C8" s="279"/>
      <c r="D8" s="279"/>
      <c r="E8" s="279"/>
      <c r="F8" s="279"/>
      <c r="G8" s="279"/>
      <c r="H8" s="279"/>
      <c r="I8" s="279"/>
      <c r="J8" s="279"/>
    </row>
    <row r="9" spans="1:10" ht="30" customHeight="1" x14ac:dyDescent="0.2">
      <c r="A9" s="285" t="s">
        <v>508</v>
      </c>
      <c r="B9" s="285"/>
      <c r="C9" s="285"/>
      <c r="D9" s="285"/>
      <c r="E9" s="285"/>
      <c r="F9" s="285"/>
      <c r="G9" s="285"/>
      <c r="H9" s="285"/>
      <c r="I9" s="285"/>
      <c r="J9" s="285"/>
    </row>
    <row r="10" spans="1:10" ht="15" customHeight="1" x14ac:dyDescent="0.2">
      <c r="A10" s="279"/>
      <c r="B10" s="279"/>
      <c r="C10" s="279"/>
      <c r="D10" s="279"/>
      <c r="E10" s="279"/>
      <c r="F10" s="279"/>
      <c r="G10" s="279"/>
      <c r="H10" s="279"/>
      <c r="I10" s="279"/>
      <c r="J10" s="279"/>
    </row>
    <row r="11" spans="1:10" ht="15" customHeight="1" x14ac:dyDescent="0.2">
      <c r="A11" s="3"/>
      <c r="B11" s="4" t="s">
        <v>509</v>
      </c>
      <c r="C11" s="5" t="s">
        <v>510</v>
      </c>
      <c r="D11" s="6"/>
      <c r="E11" s="3"/>
      <c r="F11" s="7"/>
      <c r="G11" s="3"/>
      <c r="H11" s="286"/>
      <c r="I11" s="286"/>
      <c r="J11" s="8"/>
    </row>
    <row r="12" spans="1:10" s="14" customFormat="1" ht="15" customHeight="1" x14ac:dyDescent="0.2">
      <c r="A12" s="9"/>
      <c r="B12" s="10"/>
      <c r="C12" s="11"/>
      <c r="D12" s="12"/>
      <c r="E12" s="9"/>
      <c r="F12" s="13"/>
      <c r="G12" s="9"/>
      <c r="H12" s="10"/>
      <c r="I12" s="10"/>
      <c r="J12" s="8"/>
    </row>
    <row r="13" spans="1:10" ht="15" customHeight="1" x14ac:dyDescent="0.2">
      <c r="A13" s="3"/>
      <c r="B13" s="4" t="s">
        <v>85</v>
      </c>
      <c r="C13" s="60" t="s">
        <v>153</v>
      </c>
      <c r="D13" s="6"/>
      <c r="E13" s="2"/>
      <c r="F13" s="2"/>
      <c r="G13" s="129" t="s">
        <v>88</v>
      </c>
      <c r="H13" s="16"/>
      <c r="I13" s="2"/>
      <c r="J13" s="14"/>
    </row>
    <row r="14" spans="1:10" ht="15" customHeight="1" x14ac:dyDescent="0.2">
      <c r="A14" s="3"/>
      <c r="B14" s="4" t="s">
        <v>86</v>
      </c>
      <c r="C14" s="60" t="s">
        <v>488</v>
      </c>
      <c r="D14" s="6"/>
      <c r="E14" s="2"/>
      <c r="F14" s="2"/>
      <c r="G14" s="129" t="s">
        <v>89</v>
      </c>
      <c r="H14" s="16"/>
      <c r="I14" s="2"/>
      <c r="J14" s="14"/>
    </row>
    <row r="15" spans="1:10" ht="15" customHeight="1" x14ac:dyDescent="0.2">
      <c r="A15" s="3"/>
      <c r="B15" s="4" t="s">
        <v>87</v>
      </c>
      <c r="C15" s="60" t="s">
        <v>154</v>
      </c>
      <c r="D15" s="6"/>
      <c r="E15" s="2"/>
      <c r="F15" s="2"/>
      <c r="G15" s="129" t="s">
        <v>90</v>
      </c>
      <c r="H15" s="16"/>
      <c r="I15" s="2"/>
      <c r="J15" s="14"/>
    </row>
    <row r="16" spans="1:10" ht="15" customHeight="1" x14ac:dyDescent="0.2">
      <c r="A16" s="3"/>
      <c r="B16" s="4"/>
      <c r="C16" s="61"/>
      <c r="D16" s="6"/>
      <c r="E16" s="3"/>
      <c r="F16" s="7"/>
      <c r="G16" s="3"/>
      <c r="H16" s="286"/>
      <c r="I16" s="286"/>
      <c r="J16" s="8"/>
    </row>
    <row r="17" spans="1:10" s="62" customFormat="1" ht="30" customHeight="1" x14ac:dyDescent="0.2">
      <c r="A17" s="280" t="s">
        <v>0</v>
      </c>
      <c r="B17" s="280" t="s">
        <v>1</v>
      </c>
      <c r="C17" s="280"/>
      <c r="D17" s="280"/>
      <c r="E17" s="280" t="s">
        <v>91</v>
      </c>
      <c r="F17" s="281" t="s">
        <v>2</v>
      </c>
      <c r="G17" s="282" t="s">
        <v>92</v>
      </c>
      <c r="H17" s="282" t="s">
        <v>93</v>
      </c>
      <c r="I17" s="282" t="s">
        <v>94</v>
      </c>
      <c r="J17" s="284" t="s">
        <v>95</v>
      </c>
    </row>
    <row r="18" spans="1:10" s="62" customFormat="1" ht="15" customHeight="1" x14ac:dyDescent="0.2">
      <c r="A18" s="280"/>
      <c r="B18" s="280"/>
      <c r="C18" s="280"/>
      <c r="D18" s="280"/>
      <c r="E18" s="280"/>
      <c r="F18" s="281"/>
      <c r="G18" s="282"/>
      <c r="H18" s="282"/>
      <c r="I18" s="282"/>
      <c r="J18" s="284"/>
    </row>
    <row r="19" spans="1:10" s="62" customFormat="1" ht="15" customHeight="1" x14ac:dyDescent="0.2">
      <c r="A19" s="63" t="s">
        <v>3</v>
      </c>
      <c r="B19" s="262" t="s">
        <v>4</v>
      </c>
      <c r="C19" s="262"/>
      <c r="D19" s="262"/>
      <c r="E19" s="262"/>
      <c r="F19" s="262"/>
      <c r="G19" s="262"/>
      <c r="H19" s="262"/>
      <c r="I19" s="262"/>
      <c r="J19" s="262"/>
    </row>
    <row r="20" spans="1:10" s="62" customFormat="1" ht="15" customHeight="1" x14ac:dyDescent="0.2">
      <c r="A20" s="64" t="s">
        <v>5</v>
      </c>
      <c r="B20" s="254" t="s">
        <v>308</v>
      </c>
      <c r="C20" s="254"/>
      <c r="D20" s="254"/>
      <c r="E20" s="65" t="s">
        <v>144</v>
      </c>
      <c r="F20" s="66">
        <v>25</v>
      </c>
      <c r="G20" s="126"/>
      <c r="H20" s="68">
        <f>G20*F20</f>
        <v>0</v>
      </c>
      <c r="I20" s="69">
        <f>H14</f>
        <v>0</v>
      </c>
      <c r="J20" s="68">
        <f>H20*(1+I20)</f>
        <v>0</v>
      </c>
    </row>
    <row r="21" spans="1:10" s="62" customFormat="1" ht="15" customHeight="1" x14ac:dyDescent="0.2">
      <c r="A21" s="64" t="s">
        <v>481</v>
      </c>
      <c r="B21" s="254" t="s">
        <v>482</v>
      </c>
      <c r="C21" s="254"/>
      <c r="D21" s="254"/>
      <c r="E21" s="65" t="s">
        <v>144</v>
      </c>
      <c r="F21" s="66">
        <v>8</v>
      </c>
      <c r="G21" s="126"/>
      <c r="H21" s="68">
        <f>G21*F21</f>
        <v>0</v>
      </c>
      <c r="I21" s="69">
        <f>H14</f>
        <v>0</v>
      </c>
      <c r="J21" s="68">
        <f>H21*(1+I21)</f>
        <v>0</v>
      </c>
    </row>
    <row r="22" spans="1:10" s="62" customFormat="1" ht="15" customHeight="1" x14ac:dyDescent="0.2">
      <c r="A22" s="64"/>
      <c r="B22" s="253" t="s">
        <v>6</v>
      </c>
      <c r="C22" s="253"/>
      <c r="D22" s="253"/>
      <c r="E22" s="70"/>
      <c r="F22" s="71"/>
      <c r="G22" s="72"/>
      <c r="H22" s="73">
        <f>SUM(H20:H21)</f>
        <v>0</v>
      </c>
      <c r="I22" s="73"/>
      <c r="J22" s="74">
        <f>SUM(J20:J21)</f>
        <v>0</v>
      </c>
    </row>
    <row r="23" spans="1:10" s="62" customFormat="1" ht="15" customHeight="1" x14ac:dyDescent="0.2">
      <c r="A23" s="269"/>
      <c r="B23" s="270"/>
      <c r="C23" s="270"/>
      <c r="D23" s="270"/>
      <c r="E23" s="270"/>
      <c r="F23" s="270"/>
      <c r="G23" s="270"/>
      <c r="H23" s="270"/>
      <c r="I23" s="270"/>
      <c r="J23" s="270"/>
    </row>
    <row r="24" spans="1:10" s="62" customFormat="1" ht="15" customHeight="1" x14ac:dyDescent="0.2">
      <c r="A24" s="63" t="s">
        <v>7</v>
      </c>
      <c r="B24" s="262" t="s">
        <v>80</v>
      </c>
      <c r="C24" s="262"/>
      <c r="D24" s="262"/>
      <c r="E24" s="262"/>
      <c r="F24" s="262"/>
      <c r="G24" s="262"/>
      <c r="H24" s="262"/>
      <c r="I24" s="262"/>
      <c r="J24" s="262"/>
    </row>
    <row r="25" spans="1:10" s="62" customFormat="1" ht="15" customHeight="1" x14ac:dyDescent="0.2">
      <c r="A25" s="64" t="s">
        <v>8</v>
      </c>
      <c r="B25" s="249" t="s">
        <v>117</v>
      </c>
      <c r="C25" s="249"/>
      <c r="D25" s="249"/>
      <c r="E25" s="64" t="s">
        <v>121</v>
      </c>
      <c r="F25" s="75">
        <v>10.199999999999999</v>
      </c>
      <c r="G25" s="126"/>
      <c r="H25" s="72">
        <f>G25*F25</f>
        <v>0</v>
      </c>
      <c r="I25" s="76">
        <f>H14</f>
        <v>0</v>
      </c>
      <c r="J25" s="68">
        <f>H25*(1+I25)</f>
        <v>0</v>
      </c>
    </row>
    <row r="26" spans="1:10" s="62" customFormat="1" ht="45" customHeight="1" x14ac:dyDescent="0.2">
      <c r="A26" s="64" t="s">
        <v>118</v>
      </c>
      <c r="B26" s="249" t="s">
        <v>314</v>
      </c>
      <c r="C26" s="249"/>
      <c r="D26" s="249"/>
      <c r="E26" s="64" t="s">
        <v>315</v>
      </c>
      <c r="F26" s="75">
        <v>1</v>
      </c>
      <c r="G26" s="126"/>
      <c r="H26" s="72">
        <f>G26*F26</f>
        <v>0</v>
      </c>
      <c r="I26" s="76">
        <f>H14</f>
        <v>0</v>
      </c>
      <c r="J26" s="68">
        <f>H26*(1+I26)</f>
        <v>0</v>
      </c>
    </row>
    <row r="27" spans="1:10" s="62" customFormat="1" ht="15" customHeight="1" x14ac:dyDescent="0.2">
      <c r="A27" s="64" t="s">
        <v>119</v>
      </c>
      <c r="B27" s="254" t="s">
        <v>239</v>
      </c>
      <c r="C27" s="254"/>
      <c r="D27" s="254"/>
      <c r="E27" s="65" t="s">
        <v>121</v>
      </c>
      <c r="F27" s="66">
        <f>5*22</f>
        <v>110</v>
      </c>
      <c r="G27" s="126"/>
      <c r="H27" s="72">
        <f>G27*F27</f>
        <v>0</v>
      </c>
      <c r="I27" s="76">
        <f>H14</f>
        <v>0</v>
      </c>
      <c r="J27" s="68">
        <f>H27*(1+I27)</f>
        <v>0</v>
      </c>
    </row>
    <row r="28" spans="1:10" s="62" customFormat="1" ht="15" customHeight="1" x14ac:dyDescent="0.2">
      <c r="A28" s="64" t="s">
        <v>120</v>
      </c>
      <c r="B28" s="254" t="s">
        <v>316</v>
      </c>
      <c r="C28" s="254"/>
      <c r="D28" s="254"/>
      <c r="E28" s="77" t="s">
        <v>315</v>
      </c>
      <c r="F28" s="78">
        <v>10</v>
      </c>
      <c r="G28" s="127"/>
      <c r="H28" s="72">
        <f>G28*F28</f>
        <v>0</v>
      </c>
      <c r="I28" s="76">
        <f>H14</f>
        <v>0</v>
      </c>
      <c r="J28" s="68">
        <f>H28*(1+I28)</f>
        <v>0</v>
      </c>
    </row>
    <row r="29" spans="1:10" s="62" customFormat="1" ht="15" customHeight="1" x14ac:dyDescent="0.2">
      <c r="A29" s="64" t="s">
        <v>370</v>
      </c>
      <c r="B29" s="287" t="s">
        <v>428</v>
      </c>
      <c r="C29" s="287"/>
      <c r="D29" s="287"/>
      <c r="E29" s="65" t="s">
        <v>121</v>
      </c>
      <c r="F29" s="66">
        <f>(77+35)*1.8</f>
        <v>201.6</v>
      </c>
      <c r="G29" s="126"/>
      <c r="H29" s="68">
        <f>G29*F29</f>
        <v>0</v>
      </c>
      <c r="I29" s="69">
        <f>H14</f>
        <v>0</v>
      </c>
      <c r="J29" s="68">
        <f>H29*(1+I29)</f>
        <v>0</v>
      </c>
    </row>
    <row r="30" spans="1:10" s="62" customFormat="1" ht="15" customHeight="1" x14ac:dyDescent="0.2">
      <c r="A30" s="64"/>
      <c r="B30" s="253" t="s">
        <v>6</v>
      </c>
      <c r="C30" s="253"/>
      <c r="D30" s="253"/>
      <c r="E30" s="70"/>
      <c r="F30" s="71"/>
      <c r="G30" s="72"/>
      <c r="H30" s="73">
        <f>SUM(H25:H29)</f>
        <v>0</v>
      </c>
      <c r="I30" s="73"/>
      <c r="J30" s="74">
        <f>SUM(J25:J29)</f>
        <v>0</v>
      </c>
    </row>
    <row r="31" spans="1:10" s="62" customFormat="1" ht="15" customHeight="1" x14ac:dyDescent="0.2">
      <c r="A31" s="269"/>
      <c r="B31" s="270"/>
      <c r="C31" s="270"/>
      <c r="D31" s="270"/>
      <c r="E31" s="270"/>
      <c r="F31" s="270"/>
      <c r="G31" s="270"/>
      <c r="H31" s="270"/>
      <c r="I31" s="270"/>
      <c r="J31" s="270"/>
    </row>
    <row r="32" spans="1:10" s="62" customFormat="1" ht="15" customHeight="1" x14ac:dyDescent="0.2">
      <c r="A32" s="63" t="s">
        <v>9</v>
      </c>
      <c r="B32" s="262" t="s">
        <v>149</v>
      </c>
      <c r="C32" s="262"/>
      <c r="D32" s="262"/>
      <c r="E32" s="262"/>
      <c r="F32" s="262"/>
      <c r="G32" s="262"/>
      <c r="H32" s="262"/>
      <c r="I32" s="262"/>
      <c r="J32" s="262"/>
    </row>
    <row r="33" spans="1:10" s="62" customFormat="1" ht="15" customHeight="1" x14ac:dyDescent="0.2">
      <c r="A33" s="64" t="s">
        <v>11</v>
      </c>
      <c r="B33" s="249" t="s">
        <v>399</v>
      </c>
      <c r="C33" s="249"/>
      <c r="D33" s="249"/>
      <c r="E33" s="64" t="s">
        <v>139</v>
      </c>
      <c r="F33" s="75">
        <f>5.5*2/2*2</f>
        <v>11</v>
      </c>
      <c r="G33" s="126"/>
      <c r="H33" s="72">
        <f>G33*F33</f>
        <v>0</v>
      </c>
      <c r="I33" s="76">
        <f>H13</f>
        <v>0</v>
      </c>
      <c r="J33" s="68">
        <f>H33*(1+I33)</f>
        <v>0</v>
      </c>
    </row>
    <row r="34" spans="1:10" s="62" customFormat="1" ht="30" customHeight="1" x14ac:dyDescent="0.2">
      <c r="A34" s="64" t="s">
        <v>309</v>
      </c>
      <c r="B34" s="249" t="s">
        <v>400</v>
      </c>
      <c r="C34" s="249"/>
      <c r="D34" s="249"/>
      <c r="E34" s="64" t="s">
        <v>139</v>
      </c>
      <c r="F34" s="75">
        <f>14.5+11</f>
        <v>25.5</v>
      </c>
      <c r="G34" s="126"/>
      <c r="H34" s="72">
        <f>G34*F34</f>
        <v>0</v>
      </c>
      <c r="I34" s="76">
        <f>H13</f>
        <v>0</v>
      </c>
      <c r="J34" s="68">
        <f>H34*(1+I34)</f>
        <v>0</v>
      </c>
    </row>
    <row r="35" spans="1:10" s="62" customFormat="1" ht="15" customHeight="1" x14ac:dyDescent="0.2">
      <c r="A35" s="64" t="s">
        <v>319</v>
      </c>
      <c r="B35" s="249" t="s">
        <v>155</v>
      </c>
      <c r="C35" s="249"/>
      <c r="D35" s="249"/>
      <c r="E35" s="64" t="s">
        <v>139</v>
      </c>
      <c r="F35" s="75">
        <v>4</v>
      </c>
      <c r="G35" s="126"/>
      <c r="H35" s="72">
        <f t="shared" ref="H35" si="0">G35*F35</f>
        <v>0</v>
      </c>
      <c r="I35" s="76">
        <f>H13</f>
        <v>0</v>
      </c>
      <c r="J35" s="68">
        <f t="shared" ref="J35" si="1">H35*(1+I35)</f>
        <v>0</v>
      </c>
    </row>
    <row r="36" spans="1:10" s="62" customFormat="1" ht="30" customHeight="1" x14ac:dyDescent="0.2">
      <c r="A36" s="64" t="s">
        <v>320</v>
      </c>
      <c r="B36" s="249" t="s">
        <v>339</v>
      </c>
      <c r="C36" s="249"/>
      <c r="D36" s="249"/>
      <c r="E36" s="79" t="s">
        <v>139</v>
      </c>
      <c r="F36" s="80">
        <f>5.5*0.1*2</f>
        <v>1.1000000000000001</v>
      </c>
      <c r="G36" s="127"/>
      <c r="H36" s="72">
        <f>G36*F36</f>
        <v>0</v>
      </c>
      <c r="I36" s="76">
        <f>H13</f>
        <v>0</v>
      </c>
      <c r="J36" s="68">
        <f>H36*(1+I36)</f>
        <v>0</v>
      </c>
    </row>
    <row r="37" spans="1:10" s="62" customFormat="1" ht="15" customHeight="1" x14ac:dyDescent="0.2">
      <c r="A37" s="64" t="s">
        <v>321</v>
      </c>
      <c r="B37" s="249" t="s">
        <v>317</v>
      </c>
      <c r="C37" s="249"/>
      <c r="D37" s="249"/>
      <c r="E37" s="64" t="s">
        <v>139</v>
      </c>
      <c r="F37" s="66">
        <v>70</v>
      </c>
      <c r="G37" s="126"/>
      <c r="H37" s="72">
        <f>G37*F37</f>
        <v>0</v>
      </c>
      <c r="I37" s="76">
        <f>H13</f>
        <v>0</v>
      </c>
      <c r="J37" s="68">
        <f>H37*(1+I37)</f>
        <v>0</v>
      </c>
    </row>
    <row r="38" spans="1:10" s="62" customFormat="1" ht="15" customHeight="1" x14ac:dyDescent="0.2">
      <c r="A38" s="64"/>
      <c r="B38" s="274" t="s">
        <v>6</v>
      </c>
      <c r="C38" s="274"/>
      <c r="D38" s="274"/>
      <c r="E38" s="70"/>
      <c r="F38" s="71"/>
      <c r="G38" s="72"/>
      <c r="H38" s="73">
        <f>SUM(H33:H37)</f>
        <v>0</v>
      </c>
      <c r="I38" s="73"/>
      <c r="J38" s="74">
        <f>SUM(J33:J37)</f>
        <v>0</v>
      </c>
    </row>
    <row r="39" spans="1:10" s="62" customFormat="1" ht="15" customHeight="1" x14ac:dyDescent="0.2">
      <c r="A39" s="269"/>
      <c r="B39" s="270"/>
      <c r="C39" s="270"/>
      <c r="D39" s="270"/>
      <c r="E39" s="270"/>
      <c r="F39" s="270"/>
      <c r="G39" s="270"/>
      <c r="H39" s="270"/>
      <c r="I39" s="270"/>
      <c r="J39" s="270"/>
    </row>
    <row r="40" spans="1:10" s="62" customFormat="1" ht="15" customHeight="1" x14ac:dyDescent="0.2">
      <c r="A40" s="63" t="s">
        <v>12</v>
      </c>
      <c r="B40" s="262" t="s">
        <v>13</v>
      </c>
      <c r="C40" s="262"/>
      <c r="D40" s="262"/>
      <c r="E40" s="262"/>
      <c r="F40" s="262"/>
      <c r="G40" s="262"/>
      <c r="H40" s="262"/>
      <c r="I40" s="262"/>
      <c r="J40" s="262"/>
    </row>
    <row r="41" spans="1:10" s="62" customFormat="1" ht="15" customHeight="1" x14ac:dyDescent="0.2">
      <c r="A41" s="64" t="s">
        <v>14</v>
      </c>
      <c r="B41" s="249" t="s">
        <v>377</v>
      </c>
      <c r="C41" s="249"/>
      <c r="D41" s="249"/>
      <c r="E41" s="64" t="s">
        <v>121</v>
      </c>
      <c r="F41" s="75">
        <f>1.1+1.2</f>
        <v>2.2999999999999998</v>
      </c>
      <c r="G41" s="126"/>
      <c r="H41" s="72">
        <f t="shared" ref="H41:H43" si="2">G41*F41</f>
        <v>0</v>
      </c>
      <c r="I41" s="76">
        <f>H13</f>
        <v>0</v>
      </c>
      <c r="J41" s="68">
        <f t="shared" ref="J41:J43" si="3">H41*(1+I41)</f>
        <v>0</v>
      </c>
    </row>
    <row r="42" spans="1:10" s="62" customFormat="1" ht="15" customHeight="1" x14ac:dyDescent="0.2">
      <c r="A42" s="64" t="s">
        <v>310</v>
      </c>
      <c r="B42" s="249" t="s">
        <v>158</v>
      </c>
      <c r="C42" s="249"/>
      <c r="D42" s="249"/>
      <c r="E42" s="64" t="s">
        <v>123</v>
      </c>
      <c r="F42" s="75">
        <f>20.8+18.1</f>
        <v>38.900000000000006</v>
      </c>
      <c r="G42" s="126"/>
      <c r="H42" s="72">
        <f t="shared" si="2"/>
        <v>0</v>
      </c>
      <c r="I42" s="76">
        <f>H13</f>
        <v>0</v>
      </c>
      <c r="J42" s="68">
        <f t="shared" si="3"/>
        <v>0</v>
      </c>
    </row>
    <row r="43" spans="1:10" s="62" customFormat="1" ht="15" customHeight="1" x14ac:dyDescent="0.2">
      <c r="A43" s="64" t="s">
        <v>311</v>
      </c>
      <c r="B43" s="249" t="s">
        <v>333</v>
      </c>
      <c r="C43" s="249"/>
      <c r="D43" s="249"/>
      <c r="E43" s="64" t="s">
        <v>139</v>
      </c>
      <c r="F43" s="75">
        <f>0.6+0.5</f>
        <v>1.1000000000000001</v>
      </c>
      <c r="G43" s="126"/>
      <c r="H43" s="72">
        <f t="shared" si="2"/>
        <v>0</v>
      </c>
      <c r="I43" s="76">
        <f>H13</f>
        <v>0</v>
      </c>
      <c r="J43" s="68">
        <f t="shared" si="3"/>
        <v>0</v>
      </c>
    </row>
    <row r="44" spans="1:10" s="62" customFormat="1" ht="15" customHeight="1" x14ac:dyDescent="0.2">
      <c r="A44" s="79"/>
      <c r="B44" s="306" t="s">
        <v>382</v>
      </c>
      <c r="C44" s="307"/>
      <c r="D44" s="308"/>
      <c r="E44" s="79"/>
      <c r="F44" s="80"/>
      <c r="G44" s="81"/>
      <c r="H44" s="81"/>
      <c r="I44" s="82"/>
      <c r="J44" s="83"/>
    </row>
    <row r="45" spans="1:10" s="62" customFormat="1" ht="15" customHeight="1" x14ac:dyDescent="0.2">
      <c r="A45" s="64" t="s">
        <v>312</v>
      </c>
      <c r="B45" s="254" t="s">
        <v>157</v>
      </c>
      <c r="C45" s="254"/>
      <c r="D45" s="254"/>
      <c r="E45" s="65" t="s">
        <v>132</v>
      </c>
      <c r="F45" s="66">
        <f>34*8</f>
        <v>272</v>
      </c>
      <c r="G45" s="126"/>
      <c r="H45" s="68">
        <f t="shared" ref="H45" si="4">G45*F45</f>
        <v>0</v>
      </c>
      <c r="I45" s="69">
        <f>H13</f>
        <v>0</v>
      </c>
      <c r="J45" s="68">
        <f t="shared" ref="J45" si="5">H45*(1+I45)</f>
        <v>0</v>
      </c>
    </row>
    <row r="46" spans="1:10" s="62" customFormat="1" ht="15" customHeight="1" x14ac:dyDescent="0.2">
      <c r="A46" s="64" t="s">
        <v>323</v>
      </c>
      <c r="B46" s="249" t="s">
        <v>159</v>
      </c>
      <c r="C46" s="249"/>
      <c r="D46" s="249"/>
      <c r="E46" s="64" t="s">
        <v>121</v>
      </c>
      <c r="F46" s="75">
        <v>40.5</v>
      </c>
      <c r="G46" s="126"/>
      <c r="H46" s="72">
        <f t="shared" ref="H46:H51" si="6">G46*F46</f>
        <v>0</v>
      </c>
      <c r="I46" s="76">
        <f>H13</f>
        <v>0</v>
      </c>
      <c r="J46" s="68">
        <f t="shared" ref="J46:J51" si="7">H46*(1+I46)</f>
        <v>0</v>
      </c>
    </row>
    <row r="47" spans="1:10" s="62" customFormat="1" ht="15" customHeight="1" x14ac:dyDescent="0.2">
      <c r="A47" s="64" t="s">
        <v>324</v>
      </c>
      <c r="B47" s="249" t="s">
        <v>158</v>
      </c>
      <c r="C47" s="249"/>
      <c r="D47" s="249"/>
      <c r="E47" s="64" t="s">
        <v>123</v>
      </c>
      <c r="F47" s="75">
        <v>997.3</v>
      </c>
      <c r="G47" s="126"/>
      <c r="H47" s="72">
        <f t="shared" si="6"/>
        <v>0</v>
      </c>
      <c r="I47" s="76">
        <f>H13</f>
        <v>0</v>
      </c>
      <c r="J47" s="68">
        <f t="shared" si="7"/>
        <v>0</v>
      </c>
    </row>
    <row r="48" spans="1:10" s="62" customFormat="1" ht="15" customHeight="1" x14ac:dyDescent="0.2">
      <c r="A48" s="64" t="s">
        <v>325</v>
      </c>
      <c r="B48" s="249" t="s">
        <v>333</v>
      </c>
      <c r="C48" s="249"/>
      <c r="D48" s="249"/>
      <c r="E48" s="64" t="s">
        <v>139</v>
      </c>
      <c r="F48" s="75">
        <v>14.4</v>
      </c>
      <c r="G48" s="126"/>
      <c r="H48" s="72">
        <f t="shared" si="6"/>
        <v>0</v>
      </c>
      <c r="I48" s="76">
        <f>H13</f>
        <v>0</v>
      </c>
      <c r="J48" s="68">
        <f t="shared" si="7"/>
        <v>0</v>
      </c>
    </row>
    <row r="49" spans="1:10" s="62" customFormat="1" ht="15" customHeight="1" x14ac:dyDescent="0.2">
      <c r="A49" s="64" t="s">
        <v>326</v>
      </c>
      <c r="B49" s="249" t="s">
        <v>383</v>
      </c>
      <c r="C49" s="249"/>
      <c r="D49" s="249"/>
      <c r="E49" s="64" t="s">
        <v>121</v>
      </c>
      <c r="F49" s="75">
        <v>47.6</v>
      </c>
      <c r="G49" s="126"/>
      <c r="H49" s="72">
        <f t="shared" si="6"/>
        <v>0</v>
      </c>
      <c r="I49" s="76">
        <f>H13</f>
        <v>0</v>
      </c>
      <c r="J49" s="68">
        <f t="shared" si="7"/>
        <v>0</v>
      </c>
    </row>
    <row r="50" spans="1:10" s="62" customFormat="1" ht="15" customHeight="1" x14ac:dyDescent="0.2">
      <c r="A50" s="64" t="s">
        <v>327</v>
      </c>
      <c r="B50" s="249" t="s">
        <v>158</v>
      </c>
      <c r="C50" s="249"/>
      <c r="D50" s="249"/>
      <c r="E50" s="64" t="s">
        <v>123</v>
      </c>
      <c r="F50" s="75">
        <v>340.4</v>
      </c>
      <c r="G50" s="126"/>
      <c r="H50" s="72">
        <f t="shared" si="6"/>
        <v>0</v>
      </c>
      <c r="I50" s="76">
        <f>H13</f>
        <v>0</v>
      </c>
      <c r="J50" s="68">
        <f t="shared" si="7"/>
        <v>0</v>
      </c>
    </row>
    <row r="51" spans="1:10" s="62" customFormat="1" ht="15" customHeight="1" x14ac:dyDescent="0.2">
      <c r="A51" s="64" t="s">
        <v>328</v>
      </c>
      <c r="B51" s="249" t="s">
        <v>333</v>
      </c>
      <c r="C51" s="249"/>
      <c r="D51" s="249"/>
      <c r="E51" s="64" t="s">
        <v>139</v>
      </c>
      <c r="F51" s="75">
        <v>3</v>
      </c>
      <c r="G51" s="126"/>
      <c r="H51" s="72">
        <f t="shared" si="6"/>
        <v>0</v>
      </c>
      <c r="I51" s="76">
        <f>H13</f>
        <v>0</v>
      </c>
      <c r="J51" s="68">
        <f t="shared" si="7"/>
        <v>0</v>
      </c>
    </row>
    <row r="52" spans="1:10" s="62" customFormat="1" ht="15" customHeight="1" x14ac:dyDescent="0.2">
      <c r="A52" s="79"/>
      <c r="B52" s="306" t="s">
        <v>381</v>
      </c>
      <c r="C52" s="307"/>
      <c r="D52" s="308"/>
      <c r="E52" s="79"/>
      <c r="F52" s="80"/>
      <c r="G52" s="81"/>
      <c r="H52" s="81"/>
      <c r="I52" s="82"/>
      <c r="J52" s="83"/>
    </row>
    <row r="53" spans="1:10" s="62" customFormat="1" ht="15" customHeight="1" x14ac:dyDescent="0.2">
      <c r="A53" s="64" t="s">
        <v>329</v>
      </c>
      <c r="B53" s="254" t="s">
        <v>157</v>
      </c>
      <c r="C53" s="254"/>
      <c r="D53" s="254"/>
      <c r="E53" s="65" t="s">
        <v>132</v>
      </c>
      <c r="F53" s="66">
        <f>13*8</f>
        <v>104</v>
      </c>
      <c r="G53" s="126"/>
      <c r="H53" s="68">
        <f t="shared" ref="H53" si="8">G53*F53</f>
        <v>0</v>
      </c>
      <c r="I53" s="69">
        <f>H13</f>
        <v>0</v>
      </c>
      <c r="J53" s="68">
        <f t="shared" ref="J53" si="9">H53*(1+I53)</f>
        <v>0</v>
      </c>
    </row>
    <row r="54" spans="1:10" s="62" customFormat="1" ht="15" customHeight="1" x14ac:dyDescent="0.2">
      <c r="A54" s="64" t="s">
        <v>330</v>
      </c>
      <c r="B54" s="249" t="s">
        <v>159</v>
      </c>
      <c r="C54" s="249"/>
      <c r="D54" s="249"/>
      <c r="E54" s="64" t="s">
        <v>121</v>
      </c>
      <c r="F54" s="75">
        <v>17.8</v>
      </c>
      <c r="G54" s="126"/>
      <c r="H54" s="72">
        <f t="shared" ref="H54:H56" si="10">G54*F54</f>
        <v>0</v>
      </c>
      <c r="I54" s="76">
        <f>H13</f>
        <v>0</v>
      </c>
      <c r="J54" s="68">
        <f t="shared" ref="J54:J56" si="11">H54*(1+I54)</f>
        <v>0</v>
      </c>
    </row>
    <row r="55" spans="1:10" s="62" customFormat="1" ht="15" customHeight="1" x14ac:dyDescent="0.2">
      <c r="A55" s="64" t="s">
        <v>331</v>
      </c>
      <c r="B55" s="249" t="s">
        <v>158</v>
      </c>
      <c r="C55" s="249"/>
      <c r="D55" s="249"/>
      <c r="E55" s="64" t="s">
        <v>123</v>
      </c>
      <c r="F55" s="75">
        <v>416.7</v>
      </c>
      <c r="G55" s="126"/>
      <c r="H55" s="72">
        <f t="shared" si="10"/>
        <v>0</v>
      </c>
      <c r="I55" s="76">
        <f>H13</f>
        <v>0</v>
      </c>
      <c r="J55" s="68">
        <f t="shared" si="11"/>
        <v>0</v>
      </c>
    </row>
    <row r="56" spans="1:10" s="62" customFormat="1" ht="15" customHeight="1" x14ac:dyDescent="0.2">
      <c r="A56" s="64" t="s">
        <v>332</v>
      </c>
      <c r="B56" s="249" t="s">
        <v>333</v>
      </c>
      <c r="C56" s="249"/>
      <c r="D56" s="249"/>
      <c r="E56" s="64" t="s">
        <v>139</v>
      </c>
      <c r="F56" s="75">
        <v>5.4</v>
      </c>
      <c r="G56" s="126"/>
      <c r="H56" s="72">
        <f t="shared" si="10"/>
        <v>0</v>
      </c>
      <c r="I56" s="76">
        <f>H13</f>
        <v>0</v>
      </c>
      <c r="J56" s="68">
        <f t="shared" si="11"/>
        <v>0</v>
      </c>
    </row>
    <row r="57" spans="1:10" s="62" customFormat="1" ht="15" customHeight="1" x14ac:dyDescent="0.2">
      <c r="A57" s="64" t="s">
        <v>334</v>
      </c>
      <c r="B57" s="249" t="s">
        <v>383</v>
      </c>
      <c r="C57" s="249"/>
      <c r="D57" s="249"/>
      <c r="E57" s="64" t="s">
        <v>121</v>
      </c>
      <c r="F57" s="75">
        <v>13.2</v>
      </c>
      <c r="G57" s="126"/>
      <c r="H57" s="72">
        <f t="shared" ref="H57:H59" si="12">G57*F57</f>
        <v>0</v>
      </c>
      <c r="I57" s="76">
        <f>H13</f>
        <v>0</v>
      </c>
      <c r="J57" s="68">
        <f t="shared" ref="J57:J59" si="13">H57*(1+I57)</f>
        <v>0</v>
      </c>
    </row>
    <row r="58" spans="1:10" s="62" customFormat="1" ht="15" customHeight="1" x14ac:dyDescent="0.2">
      <c r="A58" s="64" t="s">
        <v>335</v>
      </c>
      <c r="B58" s="249" t="s">
        <v>158</v>
      </c>
      <c r="C58" s="249"/>
      <c r="D58" s="249"/>
      <c r="E58" s="64" t="s">
        <v>123</v>
      </c>
      <c r="F58" s="75">
        <v>94.8</v>
      </c>
      <c r="G58" s="126"/>
      <c r="H58" s="72">
        <f t="shared" si="12"/>
        <v>0</v>
      </c>
      <c r="I58" s="76">
        <f>H13</f>
        <v>0</v>
      </c>
      <c r="J58" s="68">
        <f t="shared" si="13"/>
        <v>0</v>
      </c>
    </row>
    <row r="59" spans="1:10" s="62" customFormat="1" ht="15" customHeight="1" x14ac:dyDescent="0.2">
      <c r="A59" s="64" t="s">
        <v>336</v>
      </c>
      <c r="B59" s="249" t="s">
        <v>333</v>
      </c>
      <c r="C59" s="249"/>
      <c r="D59" s="249"/>
      <c r="E59" s="64" t="s">
        <v>139</v>
      </c>
      <c r="F59" s="75">
        <v>0.7</v>
      </c>
      <c r="G59" s="126"/>
      <c r="H59" s="72">
        <f t="shared" si="12"/>
        <v>0</v>
      </c>
      <c r="I59" s="76">
        <f>H13</f>
        <v>0</v>
      </c>
      <c r="J59" s="68">
        <f t="shared" si="13"/>
        <v>0</v>
      </c>
    </row>
    <row r="60" spans="1:10" s="62" customFormat="1" ht="15" customHeight="1" x14ac:dyDescent="0.2">
      <c r="A60" s="64"/>
      <c r="B60" s="253" t="s">
        <v>470</v>
      </c>
      <c r="C60" s="253"/>
      <c r="D60" s="253"/>
      <c r="E60" s="79"/>
      <c r="F60" s="80"/>
      <c r="G60" s="81"/>
      <c r="H60" s="81"/>
      <c r="I60" s="82"/>
      <c r="J60" s="83"/>
    </row>
    <row r="61" spans="1:10" s="62" customFormat="1" ht="15" customHeight="1" x14ac:dyDescent="0.2">
      <c r="A61" s="64" t="s">
        <v>337</v>
      </c>
      <c r="B61" s="254" t="s">
        <v>156</v>
      </c>
      <c r="C61" s="254"/>
      <c r="D61" s="254"/>
      <c r="E61" s="79" t="s">
        <v>132</v>
      </c>
      <c r="F61" s="78">
        <f>(4*2)*2</f>
        <v>16</v>
      </c>
      <c r="G61" s="126"/>
      <c r="H61" s="72">
        <f>G61*F61</f>
        <v>0</v>
      </c>
      <c r="I61" s="76">
        <f>H13</f>
        <v>0</v>
      </c>
      <c r="J61" s="68">
        <f>H61*(1+I61)</f>
        <v>0</v>
      </c>
    </row>
    <row r="62" spans="1:10" s="62" customFormat="1" ht="15" customHeight="1" x14ac:dyDescent="0.2">
      <c r="A62" s="64" t="s">
        <v>338</v>
      </c>
      <c r="B62" s="249" t="s">
        <v>389</v>
      </c>
      <c r="C62" s="249"/>
      <c r="D62" s="249"/>
      <c r="E62" s="79" t="s">
        <v>121</v>
      </c>
      <c r="F62" s="78">
        <f>((2.3*2+2)*0.3)*2</f>
        <v>3.9599999999999995</v>
      </c>
      <c r="G62" s="126"/>
      <c r="H62" s="72">
        <f t="shared" ref="H62:H64" si="14">G62*F62</f>
        <v>0</v>
      </c>
      <c r="I62" s="76">
        <f>H13</f>
        <v>0</v>
      </c>
      <c r="J62" s="68">
        <f t="shared" ref="J62:J64" si="15">H62*(1+I62)</f>
        <v>0</v>
      </c>
    </row>
    <row r="63" spans="1:10" s="62" customFormat="1" ht="15" customHeight="1" x14ac:dyDescent="0.2">
      <c r="A63" s="64" t="s">
        <v>384</v>
      </c>
      <c r="B63" s="249" t="s">
        <v>318</v>
      </c>
      <c r="C63" s="249"/>
      <c r="D63" s="249"/>
      <c r="E63" s="79" t="s">
        <v>123</v>
      </c>
      <c r="F63" s="78">
        <f>(0.963*(2.3+2+2.3+2)*4+9)*2</f>
        <v>84.25439999999999</v>
      </c>
      <c r="G63" s="126"/>
      <c r="H63" s="72">
        <f t="shared" si="14"/>
        <v>0</v>
      </c>
      <c r="I63" s="76">
        <f>H13</f>
        <v>0</v>
      </c>
      <c r="J63" s="68">
        <f t="shared" si="15"/>
        <v>0</v>
      </c>
    </row>
    <row r="64" spans="1:10" s="62" customFormat="1" ht="15" customHeight="1" x14ac:dyDescent="0.2">
      <c r="A64" s="64" t="s">
        <v>385</v>
      </c>
      <c r="B64" s="249" t="s">
        <v>333</v>
      </c>
      <c r="C64" s="249"/>
      <c r="D64" s="249"/>
      <c r="E64" s="79" t="s">
        <v>139</v>
      </c>
      <c r="F64" s="78">
        <f>((0.2*0.3)*(2+2.3*2))*2</f>
        <v>0.79199999999999993</v>
      </c>
      <c r="G64" s="126"/>
      <c r="H64" s="72">
        <f t="shared" si="14"/>
        <v>0</v>
      </c>
      <c r="I64" s="76">
        <f>H13</f>
        <v>0</v>
      </c>
      <c r="J64" s="68">
        <f t="shared" si="15"/>
        <v>0</v>
      </c>
    </row>
    <row r="65" spans="1:10" s="62" customFormat="1" ht="15" customHeight="1" x14ac:dyDescent="0.2">
      <c r="A65" s="64"/>
      <c r="B65" s="274" t="s">
        <v>6</v>
      </c>
      <c r="C65" s="275"/>
      <c r="D65" s="276"/>
      <c r="E65" s="70"/>
      <c r="F65" s="71"/>
      <c r="G65" s="72"/>
      <c r="H65" s="73">
        <f>SUM(H41:H64)</f>
        <v>0</v>
      </c>
      <c r="I65" s="73"/>
      <c r="J65" s="74">
        <f>SUM(J41:J64)</f>
        <v>0</v>
      </c>
    </row>
    <row r="66" spans="1:10" s="62" customFormat="1" ht="15" customHeight="1" x14ac:dyDescent="0.2">
      <c r="A66" s="269"/>
      <c r="B66" s="270"/>
      <c r="C66" s="270"/>
      <c r="D66" s="270"/>
      <c r="E66" s="270"/>
      <c r="F66" s="270"/>
      <c r="G66" s="270"/>
      <c r="H66" s="270"/>
      <c r="I66" s="270"/>
      <c r="J66" s="270"/>
    </row>
    <row r="67" spans="1:10" s="62" customFormat="1" ht="15" customHeight="1" x14ac:dyDescent="0.2">
      <c r="A67" s="63" t="s">
        <v>15</v>
      </c>
      <c r="B67" s="262" t="s">
        <v>16</v>
      </c>
      <c r="C67" s="262"/>
      <c r="D67" s="262"/>
      <c r="E67" s="262"/>
      <c r="F67" s="262"/>
      <c r="G67" s="262"/>
      <c r="H67" s="262"/>
      <c r="I67" s="262"/>
      <c r="J67" s="262"/>
    </row>
    <row r="68" spans="1:10" s="62" customFormat="1" ht="15" customHeight="1" x14ac:dyDescent="0.2">
      <c r="A68" s="64" t="s">
        <v>372</v>
      </c>
      <c r="B68" s="250" t="s">
        <v>116</v>
      </c>
      <c r="C68" s="251"/>
      <c r="D68" s="252"/>
      <c r="E68" s="64"/>
      <c r="F68" s="75"/>
      <c r="G68" s="72"/>
      <c r="H68" s="72">
        <f t="shared" ref="H68" si="16">G68*F68</f>
        <v>0</v>
      </c>
      <c r="I68" s="76"/>
      <c r="J68" s="68">
        <f t="shared" ref="J68" si="17">H68*(1+I68)</f>
        <v>0</v>
      </c>
    </row>
    <row r="69" spans="1:10" s="62" customFormat="1" ht="15" customHeight="1" x14ac:dyDescent="0.2">
      <c r="A69" s="64"/>
      <c r="B69" s="253" t="s">
        <v>6</v>
      </c>
      <c r="C69" s="253"/>
      <c r="D69" s="253"/>
      <c r="E69" s="70"/>
      <c r="F69" s="71"/>
      <c r="G69" s="72"/>
      <c r="H69" s="73">
        <f>SUM(H68:H68)</f>
        <v>0</v>
      </c>
      <c r="I69" s="73"/>
      <c r="J69" s="74">
        <f>SUM(J68:J68)</f>
        <v>0</v>
      </c>
    </row>
    <row r="70" spans="1:10" s="62" customFormat="1" ht="15" customHeight="1" x14ac:dyDescent="0.2">
      <c r="A70" s="269"/>
      <c r="B70" s="270"/>
      <c r="C70" s="270"/>
      <c r="D70" s="270"/>
      <c r="E70" s="270"/>
      <c r="F70" s="270"/>
      <c r="G70" s="270"/>
      <c r="H70" s="270"/>
      <c r="I70" s="270"/>
      <c r="J70" s="270"/>
    </row>
    <row r="71" spans="1:10" s="85" customFormat="1" ht="15" customHeight="1" x14ac:dyDescent="0.2">
      <c r="A71" s="84" t="s">
        <v>17</v>
      </c>
      <c r="B71" s="300" t="s">
        <v>18</v>
      </c>
      <c r="C71" s="300"/>
      <c r="D71" s="300"/>
      <c r="E71" s="300"/>
      <c r="F71" s="300"/>
      <c r="G71" s="300"/>
      <c r="H71" s="300"/>
      <c r="I71" s="300"/>
      <c r="J71" s="300"/>
    </row>
    <row r="72" spans="1:10" s="62" customFormat="1" ht="30" customHeight="1" x14ac:dyDescent="0.2">
      <c r="A72" s="64" t="s">
        <v>19</v>
      </c>
      <c r="B72" s="254" t="s">
        <v>162</v>
      </c>
      <c r="C72" s="254"/>
      <c r="D72" s="254"/>
      <c r="E72" s="65" t="s">
        <v>121</v>
      </c>
      <c r="F72" s="66">
        <v>599.29999999999995</v>
      </c>
      <c r="G72" s="126"/>
      <c r="H72" s="68">
        <f>G72*F72</f>
        <v>0</v>
      </c>
      <c r="I72" s="69">
        <f>H13</f>
        <v>0</v>
      </c>
      <c r="J72" s="68">
        <f>H72*(1+I72)</f>
        <v>0</v>
      </c>
    </row>
    <row r="73" spans="1:10" s="62" customFormat="1" ht="15" customHeight="1" x14ac:dyDescent="0.2">
      <c r="A73" s="64" t="s">
        <v>163</v>
      </c>
      <c r="B73" s="254" t="s">
        <v>160</v>
      </c>
      <c r="C73" s="254"/>
      <c r="D73" s="254"/>
      <c r="E73" s="65" t="s">
        <v>123</v>
      </c>
      <c r="F73" s="66">
        <v>3972.4</v>
      </c>
      <c r="G73" s="126"/>
      <c r="H73" s="68">
        <f t="shared" ref="H73:H87" si="18">G73*F73</f>
        <v>0</v>
      </c>
      <c r="I73" s="69">
        <f>H13</f>
        <v>0</v>
      </c>
      <c r="J73" s="68">
        <f t="shared" ref="J73:J87" si="19">H73*(1+I73)</f>
        <v>0</v>
      </c>
    </row>
    <row r="74" spans="1:10" s="62" customFormat="1" ht="15" customHeight="1" x14ac:dyDescent="0.2">
      <c r="A74" s="64" t="s">
        <v>164</v>
      </c>
      <c r="B74" s="249" t="s">
        <v>424</v>
      </c>
      <c r="C74" s="249"/>
      <c r="D74" s="249"/>
      <c r="E74" s="65" t="s">
        <v>139</v>
      </c>
      <c r="F74" s="66">
        <v>46</v>
      </c>
      <c r="G74" s="126"/>
      <c r="H74" s="68">
        <f t="shared" si="18"/>
        <v>0</v>
      </c>
      <c r="I74" s="69">
        <f>H13</f>
        <v>0</v>
      </c>
      <c r="J74" s="68">
        <f t="shared" si="19"/>
        <v>0</v>
      </c>
    </row>
    <row r="75" spans="1:10" s="62" customFormat="1" ht="30" customHeight="1" x14ac:dyDescent="0.2">
      <c r="A75" s="64" t="s">
        <v>165</v>
      </c>
      <c r="B75" s="254" t="s">
        <v>177</v>
      </c>
      <c r="C75" s="254"/>
      <c r="D75" s="254"/>
      <c r="E75" s="65" t="s">
        <v>121</v>
      </c>
      <c r="F75" s="66">
        <v>577.6</v>
      </c>
      <c r="G75" s="126"/>
      <c r="H75" s="68">
        <f t="shared" si="18"/>
        <v>0</v>
      </c>
      <c r="I75" s="69">
        <f>H13</f>
        <v>0</v>
      </c>
      <c r="J75" s="68">
        <f t="shared" si="19"/>
        <v>0</v>
      </c>
    </row>
    <row r="76" spans="1:10" s="62" customFormat="1" ht="15" customHeight="1" x14ac:dyDescent="0.2">
      <c r="A76" s="64" t="s">
        <v>166</v>
      </c>
      <c r="B76" s="254" t="s">
        <v>160</v>
      </c>
      <c r="C76" s="254"/>
      <c r="D76" s="254"/>
      <c r="E76" s="65" t="s">
        <v>123</v>
      </c>
      <c r="F76" s="66">
        <v>3214.7</v>
      </c>
      <c r="G76" s="126"/>
      <c r="H76" s="68">
        <f t="shared" si="18"/>
        <v>0</v>
      </c>
      <c r="I76" s="69">
        <f>H13</f>
        <v>0</v>
      </c>
      <c r="J76" s="68">
        <f t="shared" si="19"/>
        <v>0</v>
      </c>
    </row>
    <row r="77" spans="1:10" s="62" customFormat="1" ht="15" customHeight="1" x14ac:dyDescent="0.2">
      <c r="A77" s="64" t="s">
        <v>167</v>
      </c>
      <c r="B77" s="249" t="s">
        <v>424</v>
      </c>
      <c r="C77" s="249"/>
      <c r="D77" s="249"/>
      <c r="E77" s="65" t="s">
        <v>139</v>
      </c>
      <c r="F77" s="66">
        <v>38.799999999999997</v>
      </c>
      <c r="G77" s="126"/>
      <c r="H77" s="68">
        <f t="shared" si="18"/>
        <v>0</v>
      </c>
      <c r="I77" s="69">
        <f>H13</f>
        <v>0</v>
      </c>
      <c r="J77" s="68">
        <f t="shared" si="19"/>
        <v>0</v>
      </c>
    </row>
    <row r="78" spans="1:10" s="62" customFormat="1" ht="30" customHeight="1" x14ac:dyDescent="0.2">
      <c r="A78" s="64" t="s">
        <v>168</v>
      </c>
      <c r="B78" s="254" t="s">
        <v>178</v>
      </c>
      <c r="C78" s="254"/>
      <c r="D78" s="254"/>
      <c r="E78" s="65" t="s">
        <v>121</v>
      </c>
      <c r="F78" s="66">
        <f>3.12*3</f>
        <v>9.36</v>
      </c>
      <c r="G78" s="126"/>
      <c r="H78" s="68">
        <f t="shared" si="18"/>
        <v>0</v>
      </c>
      <c r="I78" s="69">
        <f>H13</f>
        <v>0</v>
      </c>
      <c r="J78" s="68">
        <f t="shared" si="19"/>
        <v>0</v>
      </c>
    </row>
    <row r="79" spans="1:10" s="62" customFormat="1" ht="15" customHeight="1" x14ac:dyDescent="0.2">
      <c r="A79" s="64" t="s">
        <v>169</v>
      </c>
      <c r="B79" s="254" t="s">
        <v>160</v>
      </c>
      <c r="C79" s="254"/>
      <c r="D79" s="254"/>
      <c r="E79" s="65" t="s">
        <v>123</v>
      </c>
      <c r="F79" s="66">
        <f>21*2+20.7+7</f>
        <v>69.7</v>
      </c>
      <c r="G79" s="126"/>
      <c r="H79" s="68">
        <f t="shared" si="18"/>
        <v>0</v>
      </c>
      <c r="I79" s="69">
        <f>H13</f>
        <v>0</v>
      </c>
      <c r="J79" s="68">
        <f t="shared" si="19"/>
        <v>0</v>
      </c>
    </row>
    <row r="80" spans="1:10" s="62" customFormat="1" ht="15" customHeight="1" x14ac:dyDescent="0.2">
      <c r="A80" s="64" t="s">
        <v>170</v>
      </c>
      <c r="B80" s="254" t="s">
        <v>424</v>
      </c>
      <c r="C80" s="254"/>
      <c r="D80" s="254"/>
      <c r="E80" s="65" t="s">
        <v>139</v>
      </c>
      <c r="F80" s="66">
        <f>0.18*3</f>
        <v>0.54</v>
      </c>
      <c r="G80" s="126"/>
      <c r="H80" s="68">
        <f t="shared" si="18"/>
        <v>0</v>
      </c>
      <c r="I80" s="69">
        <f>H13</f>
        <v>0</v>
      </c>
      <c r="J80" s="68">
        <f t="shared" si="19"/>
        <v>0</v>
      </c>
    </row>
    <row r="81" spans="1:10" s="62" customFormat="1" ht="30" customHeight="1" x14ac:dyDescent="0.2">
      <c r="A81" s="64" t="s">
        <v>171</v>
      </c>
      <c r="B81" s="254" t="s">
        <v>179</v>
      </c>
      <c r="C81" s="254"/>
      <c r="D81" s="254"/>
      <c r="E81" s="65" t="s">
        <v>121</v>
      </c>
      <c r="F81" s="66">
        <v>158.30000000000001</v>
      </c>
      <c r="G81" s="126"/>
      <c r="H81" s="68">
        <f t="shared" si="18"/>
        <v>0</v>
      </c>
      <c r="I81" s="69">
        <f>H13</f>
        <v>0</v>
      </c>
      <c r="J81" s="68">
        <f t="shared" si="19"/>
        <v>0</v>
      </c>
    </row>
    <row r="82" spans="1:10" s="62" customFormat="1" ht="15" customHeight="1" x14ac:dyDescent="0.2">
      <c r="A82" s="64" t="s">
        <v>172</v>
      </c>
      <c r="B82" s="254" t="s">
        <v>160</v>
      </c>
      <c r="C82" s="254"/>
      <c r="D82" s="254"/>
      <c r="E82" s="65" t="s">
        <v>123</v>
      </c>
      <c r="F82" s="66">
        <v>1625.7</v>
      </c>
      <c r="G82" s="126"/>
      <c r="H82" s="68">
        <f t="shared" si="18"/>
        <v>0</v>
      </c>
      <c r="I82" s="69">
        <f>H13</f>
        <v>0</v>
      </c>
      <c r="J82" s="68">
        <f t="shared" si="19"/>
        <v>0</v>
      </c>
    </row>
    <row r="83" spans="1:10" s="62" customFormat="1" ht="15" customHeight="1" x14ac:dyDescent="0.2">
      <c r="A83" s="64" t="s">
        <v>173</v>
      </c>
      <c r="B83" s="249" t="s">
        <v>424</v>
      </c>
      <c r="C83" s="249"/>
      <c r="D83" s="249"/>
      <c r="E83" s="65" t="s">
        <v>139</v>
      </c>
      <c r="F83" s="66">
        <v>17.8</v>
      </c>
      <c r="G83" s="126"/>
      <c r="H83" s="68">
        <f t="shared" si="18"/>
        <v>0</v>
      </c>
      <c r="I83" s="69">
        <f>H13</f>
        <v>0</v>
      </c>
      <c r="J83" s="68">
        <f t="shared" si="19"/>
        <v>0</v>
      </c>
    </row>
    <row r="84" spans="1:10" s="62" customFormat="1" ht="15" customHeight="1" x14ac:dyDescent="0.2">
      <c r="A84" s="64"/>
      <c r="B84" s="253" t="s">
        <v>161</v>
      </c>
      <c r="C84" s="253"/>
      <c r="D84" s="253"/>
      <c r="E84" s="65"/>
      <c r="F84" s="66"/>
      <c r="G84" s="72"/>
      <c r="H84" s="68"/>
      <c r="I84" s="69"/>
      <c r="J84" s="68"/>
    </row>
    <row r="85" spans="1:10" s="62" customFormat="1" ht="30" customHeight="1" x14ac:dyDescent="0.2">
      <c r="A85" s="64" t="s">
        <v>174</v>
      </c>
      <c r="B85" s="249" t="s">
        <v>180</v>
      </c>
      <c r="C85" s="249"/>
      <c r="D85" s="249"/>
      <c r="E85" s="65" t="s">
        <v>121</v>
      </c>
      <c r="F85" s="66">
        <v>201.9</v>
      </c>
      <c r="G85" s="126"/>
      <c r="H85" s="68">
        <f t="shared" si="18"/>
        <v>0</v>
      </c>
      <c r="I85" s="69">
        <f>H13</f>
        <v>0</v>
      </c>
      <c r="J85" s="68">
        <f t="shared" si="19"/>
        <v>0</v>
      </c>
    </row>
    <row r="86" spans="1:10" s="62" customFormat="1" ht="15" customHeight="1" x14ac:dyDescent="0.2">
      <c r="A86" s="64" t="s">
        <v>175</v>
      </c>
      <c r="B86" s="254" t="s">
        <v>160</v>
      </c>
      <c r="C86" s="254"/>
      <c r="D86" s="254"/>
      <c r="E86" s="65" t="s">
        <v>123</v>
      </c>
      <c r="F86" s="66">
        <v>1099.2</v>
      </c>
      <c r="G86" s="126"/>
      <c r="H86" s="68">
        <f t="shared" si="18"/>
        <v>0</v>
      </c>
      <c r="I86" s="69">
        <f>H13</f>
        <v>0</v>
      </c>
      <c r="J86" s="68">
        <f t="shared" si="19"/>
        <v>0</v>
      </c>
    </row>
    <row r="87" spans="1:10" s="62" customFormat="1" ht="15" customHeight="1" x14ac:dyDescent="0.2">
      <c r="A87" s="64" t="s">
        <v>176</v>
      </c>
      <c r="B87" s="249" t="s">
        <v>424</v>
      </c>
      <c r="C87" s="249"/>
      <c r="D87" s="249"/>
      <c r="E87" s="65" t="s">
        <v>139</v>
      </c>
      <c r="F87" s="66">
        <v>31.7</v>
      </c>
      <c r="G87" s="126"/>
      <c r="H87" s="68">
        <f t="shared" si="18"/>
        <v>0</v>
      </c>
      <c r="I87" s="69">
        <f>H13</f>
        <v>0</v>
      </c>
      <c r="J87" s="68">
        <f t="shared" si="19"/>
        <v>0</v>
      </c>
    </row>
    <row r="88" spans="1:10" s="62" customFormat="1" ht="15" customHeight="1" x14ac:dyDescent="0.2">
      <c r="A88" s="79"/>
      <c r="B88" s="306" t="s">
        <v>381</v>
      </c>
      <c r="C88" s="307"/>
      <c r="D88" s="308"/>
      <c r="E88" s="79"/>
      <c r="F88" s="80"/>
      <c r="G88" s="81"/>
      <c r="H88" s="81"/>
      <c r="I88" s="82"/>
      <c r="J88" s="83"/>
    </row>
    <row r="89" spans="1:10" s="62" customFormat="1" ht="30" customHeight="1" x14ac:dyDescent="0.2">
      <c r="A89" s="64" t="s">
        <v>386</v>
      </c>
      <c r="B89" s="254" t="s">
        <v>162</v>
      </c>
      <c r="C89" s="254"/>
      <c r="D89" s="254"/>
      <c r="E89" s="65" t="s">
        <v>121</v>
      </c>
      <c r="F89" s="78">
        <v>16.100000000000001</v>
      </c>
      <c r="G89" s="126"/>
      <c r="H89" s="68">
        <f>G89*F89</f>
        <v>0</v>
      </c>
      <c r="I89" s="69">
        <f>H13</f>
        <v>0</v>
      </c>
      <c r="J89" s="68">
        <f>H89*(1+I89)</f>
        <v>0</v>
      </c>
    </row>
    <row r="90" spans="1:10" s="62" customFormat="1" ht="15" customHeight="1" x14ac:dyDescent="0.2">
      <c r="A90" s="64" t="s">
        <v>387</v>
      </c>
      <c r="B90" s="254" t="s">
        <v>160</v>
      </c>
      <c r="C90" s="254"/>
      <c r="D90" s="254"/>
      <c r="E90" s="65" t="s">
        <v>123</v>
      </c>
      <c r="F90" s="78">
        <v>107.1</v>
      </c>
      <c r="G90" s="126"/>
      <c r="H90" s="68">
        <f t="shared" ref="H90:H91" si="20">G90*F90</f>
        <v>0</v>
      </c>
      <c r="I90" s="69">
        <f>H13</f>
        <v>0</v>
      </c>
      <c r="J90" s="68">
        <f t="shared" ref="J90:J91" si="21">H90*(1+I90)</f>
        <v>0</v>
      </c>
    </row>
    <row r="91" spans="1:10" s="62" customFormat="1" ht="15" customHeight="1" x14ac:dyDescent="0.2">
      <c r="A91" s="64" t="s">
        <v>388</v>
      </c>
      <c r="B91" s="249" t="s">
        <v>424</v>
      </c>
      <c r="C91" s="249"/>
      <c r="D91" s="249"/>
      <c r="E91" s="65" t="s">
        <v>139</v>
      </c>
      <c r="F91" s="78">
        <v>0.8</v>
      </c>
      <c r="G91" s="126"/>
      <c r="H91" s="68">
        <f t="shared" si="20"/>
        <v>0</v>
      </c>
      <c r="I91" s="69">
        <f>H13</f>
        <v>0</v>
      </c>
      <c r="J91" s="68">
        <f t="shared" si="21"/>
        <v>0</v>
      </c>
    </row>
    <row r="92" spans="1:10" s="62" customFormat="1" ht="15" customHeight="1" x14ac:dyDescent="0.2">
      <c r="A92" s="64"/>
      <c r="B92" s="253" t="s">
        <v>470</v>
      </c>
      <c r="C92" s="253"/>
      <c r="D92" s="253"/>
      <c r="E92" s="79"/>
      <c r="F92" s="80"/>
      <c r="G92" s="81"/>
      <c r="H92" s="81"/>
      <c r="I92" s="82"/>
      <c r="J92" s="83"/>
    </row>
    <row r="93" spans="1:10" s="62" customFormat="1" ht="30" customHeight="1" x14ac:dyDescent="0.2">
      <c r="A93" s="64" t="s">
        <v>390</v>
      </c>
      <c r="B93" s="254" t="s">
        <v>162</v>
      </c>
      <c r="C93" s="254"/>
      <c r="D93" s="254"/>
      <c r="E93" s="65" t="s">
        <v>121</v>
      </c>
      <c r="F93" s="78">
        <f>(2*0.4*4+2*0.2*4)*2</f>
        <v>9.6000000000000014</v>
      </c>
      <c r="G93" s="126"/>
      <c r="H93" s="68">
        <f>G93*F93</f>
        <v>0</v>
      </c>
      <c r="I93" s="69">
        <f>H13</f>
        <v>0</v>
      </c>
      <c r="J93" s="68">
        <f>H93*(1+I93)</f>
        <v>0</v>
      </c>
    </row>
    <row r="94" spans="1:10" s="62" customFormat="1" ht="15" customHeight="1" x14ac:dyDescent="0.2">
      <c r="A94" s="64" t="s">
        <v>391</v>
      </c>
      <c r="B94" s="254" t="s">
        <v>160</v>
      </c>
      <c r="C94" s="254"/>
      <c r="D94" s="254"/>
      <c r="E94" s="65" t="s">
        <v>123</v>
      </c>
      <c r="F94" s="78">
        <f>(0.963*(2+2)*4+9)*2</f>
        <v>48.816000000000003</v>
      </c>
      <c r="G94" s="126"/>
      <c r="H94" s="68">
        <f t="shared" ref="H94:H98" si="22">G94*F94</f>
        <v>0</v>
      </c>
      <c r="I94" s="69">
        <f>H13</f>
        <v>0</v>
      </c>
      <c r="J94" s="68">
        <f t="shared" ref="J94:J98" si="23">H94*(1+I94)</f>
        <v>0</v>
      </c>
    </row>
    <row r="95" spans="1:10" s="62" customFormat="1" ht="15" customHeight="1" x14ac:dyDescent="0.2">
      <c r="A95" s="64" t="s">
        <v>392</v>
      </c>
      <c r="B95" s="249" t="s">
        <v>424</v>
      </c>
      <c r="C95" s="249"/>
      <c r="D95" s="249"/>
      <c r="E95" s="65" t="s">
        <v>139</v>
      </c>
      <c r="F95" s="78">
        <f>(2*0.2*0.4*2)*2</f>
        <v>0.64000000000000012</v>
      </c>
      <c r="G95" s="126"/>
      <c r="H95" s="68">
        <f t="shared" si="22"/>
        <v>0</v>
      </c>
      <c r="I95" s="69">
        <f>H13</f>
        <v>0</v>
      </c>
      <c r="J95" s="68">
        <f t="shared" si="23"/>
        <v>0</v>
      </c>
    </row>
    <row r="96" spans="1:10" s="62" customFormat="1" ht="30" customHeight="1" x14ac:dyDescent="0.2">
      <c r="A96" s="64" t="s">
        <v>393</v>
      </c>
      <c r="B96" s="254" t="s">
        <v>322</v>
      </c>
      <c r="C96" s="254"/>
      <c r="D96" s="254"/>
      <c r="E96" s="64" t="s">
        <v>121</v>
      </c>
      <c r="F96" s="78">
        <f>((2.5*2+2)*2*0.4+(2.5*2+2)*0.2+2*0.4*2+2*0.2)*2</f>
        <v>18.000000000000004</v>
      </c>
      <c r="G96" s="126"/>
      <c r="H96" s="72">
        <f t="shared" si="22"/>
        <v>0</v>
      </c>
      <c r="I96" s="69">
        <f>H13</f>
        <v>0</v>
      </c>
      <c r="J96" s="68">
        <f t="shared" si="23"/>
        <v>0</v>
      </c>
    </row>
    <row r="97" spans="1:10" s="62" customFormat="1" ht="15" customHeight="1" x14ac:dyDescent="0.2">
      <c r="A97" s="64" t="s">
        <v>394</v>
      </c>
      <c r="B97" s="254" t="s">
        <v>160</v>
      </c>
      <c r="C97" s="254"/>
      <c r="D97" s="254"/>
      <c r="E97" s="64" t="s">
        <v>123</v>
      </c>
      <c r="F97" s="78">
        <f>(0.963*(2.5+2+2.5+2)*4+9)*2</f>
        <v>87.335999999999999</v>
      </c>
      <c r="G97" s="126"/>
      <c r="H97" s="72">
        <f t="shared" si="22"/>
        <v>0</v>
      </c>
      <c r="I97" s="69">
        <f>H13</f>
        <v>0</v>
      </c>
      <c r="J97" s="68">
        <f t="shared" si="23"/>
        <v>0</v>
      </c>
    </row>
    <row r="98" spans="1:10" s="62" customFormat="1" ht="15" customHeight="1" x14ac:dyDescent="0.2">
      <c r="A98" s="64" t="s">
        <v>395</v>
      </c>
      <c r="B98" s="249" t="s">
        <v>424</v>
      </c>
      <c r="C98" s="249"/>
      <c r="D98" s="249"/>
      <c r="E98" s="64" t="s">
        <v>139</v>
      </c>
      <c r="F98" s="78">
        <f>((0.2*0.4)*(2.5+2.5+2+2))*2</f>
        <v>1.4400000000000004</v>
      </c>
      <c r="G98" s="126"/>
      <c r="H98" s="72">
        <f t="shared" si="22"/>
        <v>0</v>
      </c>
      <c r="I98" s="69">
        <f>H13</f>
        <v>0</v>
      </c>
      <c r="J98" s="68">
        <f t="shared" si="23"/>
        <v>0</v>
      </c>
    </row>
    <row r="99" spans="1:10" s="62" customFormat="1" ht="15" customHeight="1" x14ac:dyDescent="0.2">
      <c r="A99" s="64"/>
      <c r="B99" s="253" t="s">
        <v>6</v>
      </c>
      <c r="C99" s="253"/>
      <c r="D99" s="253"/>
      <c r="E99" s="70"/>
      <c r="F99" s="71"/>
      <c r="G99" s="72"/>
      <c r="H99" s="74">
        <f>SUM(H72:H98)</f>
        <v>0</v>
      </c>
      <c r="I99" s="73"/>
      <c r="J99" s="74">
        <f>SUM(J72:J98)</f>
        <v>0</v>
      </c>
    </row>
    <row r="100" spans="1:10" s="62" customFormat="1" ht="15" customHeight="1" x14ac:dyDescent="0.2">
      <c r="A100" s="269"/>
      <c r="B100" s="270"/>
      <c r="C100" s="270"/>
      <c r="D100" s="270"/>
      <c r="E100" s="270"/>
      <c r="F100" s="270"/>
      <c r="G100" s="270"/>
      <c r="H100" s="270"/>
      <c r="I100" s="270"/>
      <c r="J100" s="270"/>
    </row>
    <row r="101" spans="1:10" s="62" customFormat="1" ht="15" customHeight="1" x14ac:dyDescent="0.2">
      <c r="A101" s="63" t="s">
        <v>20</v>
      </c>
      <c r="B101" s="262" t="s">
        <v>70</v>
      </c>
      <c r="C101" s="262"/>
      <c r="D101" s="262"/>
      <c r="E101" s="262"/>
      <c r="F101" s="262"/>
      <c r="G101" s="262"/>
      <c r="H101" s="262"/>
      <c r="I101" s="262"/>
      <c r="J101" s="262"/>
    </row>
    <row r="102" spans="1:10" s="62" customFormat="1" ht="30" customHeight="1" x14ac:dyDescent="0.2">
      <c r="A102" s="65" t="s">
        <v>21</v>
      </c>
      <c r="B102" s="254" t="s">
        <v>296</v>
      </c>
      <c r="C102" s="254"/>
      <c r="D102" s="254"/>
      <c r="E102" s="65" t="s">
        <v>121</v>
      </c>
      <c r="F102" s="86">
        <v>931.33</v>
      </c>
      <c r="G102" s="126"/>
      <c r="H102" s="68">
        <f t="shared" ref="H102" si="24">G102*F102</f>
        <v>0</v>
      </c>
      <c r="I102" s="69">
        <f>H13</f>
        <v>0</v>
      </c>
      <c r="J102" s="68">
        <f t="shared" ref="J102" si="25">H102*(1+I102)</f>
        <v>0</v>
      </c>
    </row>
    <row r="103" spans="1:10" s="62" customFormat="1" ht="30" customHeight="1" x14ac:dyDescent="0.2">
      <c r="A103" s="65" t="s">
        <v>373</v>
      </c>
      <c r="B103" s="254" t="s">
        <v>478</v>
      </c>
      <c r="C103" s="254"/>
      <c r="D103" s="254"/>
      <c r="E103" s="65" t="s">
        <v>121</v>
      </c>
      <c r="F103" s="86">
        <f>2*2*2*2</f>
        <v>16</v>
      </c>
      <c r="G103" s="126"/>
      <c r="H103" s="68">
        <f t="shared" ref="H103" si="26">G103*F103</f>
        <v>0</v>
      </c>
      <c r="I103" s="69">
        <f>H13</f>
        <v>0</v>
      </c>
      <c r="J103" s="68">
        <f t="shared" ref="J103" si="27">H103*(1+I103)</f>
        <v>0</v>
      </c>
    </row>
    <row r="104" spans="1:10" s="62" customFormat="1" ht="15" customHeight="1" x14ac:dyDescent="0.2">
      <c r="A104" s="64"/>
      <c r="B104" s="253" t="s">
        <v>6</v>
      </c>
      <c r="C104" s="253"/>
      <c r="D104" s="253"/>
      <c r="E104" s="70"/>
      <c r="F104" s="71"/>
      <c r="G104" s="72"/>
      <c r="H104" s="73">
        <f>SUM(H102:H103)</f>
        <v>0</v>
      </c>
      <c r="I104" s="73"/>
      <c r="J104" s="74">
        <f>SUM(J102:J103)</f>
        <v>0</v>
      </c>
    </row>
    <row r="105" spans="1:10" s="62" customFormat="1" ht="15" customHeight="1" x14ac:dyDescent="0.2">
      <c r="A105" s="269"/>
      <c r="B105" s="270"/>
      <c r="C105" s="270"/>
      <c r="D105" s="270"/>
      <c r="E105" s="270"/>
      <c r="F105" s="270"/>
      <c r="G105" s="270"/>
      <c r="H105" s="270"/>
      <c r="I105" s="270"/>
      <c r="J105" s="270"/>
    </row>
    <row r="106" spans="1:10" s="62" customFormat="1" ht="15" customHeight="1" x14ac:dyDescent="0.2">
      <c r="A106" s="63" t="s">
        <v>22</v>
      </c>
      <c r="B106" s="262" t="s">
        <v>71</v>
      </c>
      <c r="C106" s="262"/>
      <c r="D106" s="262"/>
      <c r="E106" s="262"/>
      <c r="F106" s="262"/>
      <c r="G106" s="262"/>
      <c r="H106" s="262"/>
      <c r="I106" s="262"/>
      <c r="J106" s="262"/>
    </row>
    <row r="107" spans="1:10" s="62" customFormat="1" ht="15" customHeight="1" x14ac:dyDescent="0.2">
      <c r="A107" s="65"/>
      <c r="B107" s="253" t="s">
        <v>136</v>
      </c>
      <c r="C107" s="253"/>
      <c r="D107" s="253"/>
      <c r="E107" s="65"/>
      <c r="F107" s="86"/>
      <c r="G107" s="72"/>
      <c r="H107" s="68"/>
      <c r="I107" s="69"/>
      <c r="J107" s="68"/>
    </row>
    <row r="108" spans="1:10" s="62" customFormat="1" ht="30" customHeight="1" x14ac:dyDescent="0.2">
      <c r="A108" s="65" t="s">
        <v>23</v>
      </c>
      <c r="B108" s="254" t="s">
        <v>472</v>
      </c>
      <c r="C108" s="254"/>
      <c r="D108" s="254"/>
      <c r="E108" s="65" t="s">
        <v>132</v>
      </c>
      <c r="F108" s="86">
        <v>44</v>
      </c>
      <c r="G108" s="126"/>
      <c r="H108" s="68">
        <f t="shared" ref="H108" si="28">G108*F108</f>
        <v>0</v>
      </c>
      <c r="I108" s="69">
        <f>H14</f>
        <v>0</v>
      </c>
      <c r="J108" s="68">
        <f t="shared" ref="J108" si="29">H108*(1+I108)</f>
        <v>0</v>
      </c>
    </row>
    <row r="109" spans="1:10" s="62" customFormat="1" ht="30" customHeight="1" x14ac:dyDescent="0.2">
      <c r="A109" s="65" t="s">
        <v>181</v>
      </c>
      <c r="B109" s="254" t="s">
        <v>471</v>
      </c>
      <c r="C109" s="254"/>
      <c r="D109" s="254"/>
      <c r="E109" s="87" t="s">
        <v>132</v>
      </c>
      <c r="F109" s="88">
        <v>18.7</v>
      </c>
      <c r="G109" s="128"/>
      <c r="H109" s="68">
        <f t="shared" ref="H109" si="30">G109*F109</f>
        <v>0</v>
      </c>
      <c r="I109" s="69">
        <f>H14</f>
        <v>0</v>
      </c>
      <c r="J109" s="68">
        <f t="shared" ref="J109" si="31">H109*(1+I109)</f>
        <v>0</v>
      </c>
    </row>
    <row r="110" spans="1:10" s="62" customFormat="1" ht="30" customHeight="1" x14ac:dyDescent="0.2">
      <c r="A110" s="65" t="s">
        <v>182</v>
      </c>
      <c r="B110" s="249" t="s">
        <v>473</v>
      </c>
      <c r="C110" s="249"/>
      <c r="D110" s="249"/>
      <c r="E110" s="65" t="s">
        <v>132</v>
      </c>
      <c r="F110" s="86">
        <v>75.599999999999994</v>
      </c>
      <c r="G110" s="126"/>
      <c r="H110" s="68">
        <f t="shared" ref="H110" si="32">G110*F110</f>
        <v>0</v>
      </c>
      <c r="I110" s="69">
        <f>H14</f>
        <v>0</v>
      </c>
      <c r="J110" s="68">
        <f t="shared" ref="J110" si="33">H110*(1+I110)</f>
        <v>0</v>
      </c>
    </row>
    <row r="111" spans="1:10" s="62" customFormat="1" ht="15" customHeight="1" x14ac:dyDescent="0.2">
      <c r="A111" s="65" t="s">
        <v>295</v>
      </c>
      <c r="B111" s="249" t="s">
        <v>436</v>
      </c>
      <c r="C111" s="249"/>
      <c r="D111" s="249"/>
      <c r="E111" s="65" t="s">
        <v>187</v>
      </c>
      <c r="F111" s="86">
        <v>8</v>
      </c>
      <c r="G111" s="126"/>
      <c r="H111" s="68">
        <f t="shared" ref="H111:H116" si="34">G111*F111</f>
        <v>0</v>
      </c>
      <c r="I111" s="69">
        <f>H14</f>
        <v>0</v>
      </c>
      <c r="J111" s="68">
        <f t="shared" ref="J111:J116" si="35">H111*(1+I111)</f>
        <v>0</v>
      </c>
    </row>
    <row r="112" spans="1:10" s="62" customFormat="1" ht="15" customHeight="1" x14ac:dyDescent="0.2">
      <c r="A112" s="65" t="s">
        <v>429</v>
      </c>
      <c r="B112" s="249" t="s">
        <v>437</v>
      </c>
      <c r="C112" s="249"/>
      <c r="D112" s="249"/>
      <c r="E112" s="65" t="s">
        <v>187</v>
      </c>
      <c r="F112" s="86">
        <v>2</v>
      </c>
      <c r="G112" s="126"/>
      <c r="H112" s="68">
        <f t="shared" si="34"/>
        <v>0</v>
      </c>
      <c r="I112" s="69">
        <f>H14</f>
        <v>0</v>
      </c>
      <c r="J112" s="68">
        <f t="shared" si="35"/>
        <v>0</v>
      </c>
    </row>
    <row r="113" spans="1:10" s="62" customFormat="1" ht="15" customHeight="1" x14ac:dyDescent="0.2">
      <c r="A113" s="65" t="s">
        <v>435</v>
      </c>
      <c r="B113" s="249" t="s">
        <v>439</v>
      </c>
      <c r="C113" s="249"/>
      <c r="D113" s="249"/>
      <c r="E113" s="65" t="s">
        <v>187</v>
      </c>
      <c r="F113" s="86">
        <v>7</v>
      </c>
      <c r="G113" s="126"/>
      <c r="H113" s="68">
        <f t="shared" si="34"/>
        <v>0</v>
      </c>
      <c r="I113" s="69">
        <f>H14</f>
        <v>0</v>
      </c>
      <c r="J113" s="68">
        <f t="shared" si="35"/>
        <v>0</v>
      </c>
    </row>
    <row r="114" spans="1:10" s="62" customFormat="1" ht="15" customHeight="1" x14ac:dyDescent="0.2">
      <c r="A114" s="65" t="s">
        <v>438</v>
      </c>
      <c r="B114" s="249" t="s">
        <v>440</v>
      </c>
      <c r="C114" s="249"/>
      <c r="D114" s="249"/>
      <c r="E114" s="65" t="s">
        <v>187</v>
      </c>
      <c r="F114" s="86">
        <v>8</v>
      </c>
      <c r="G114" s="126"/>
      <c r="H114" s="68">
        <f t="shared" si="34"/>
        <v>0</v>
      </c>
      <c r="I114" s="69">
        <f>H14</f>
        <v>0</v>
      </c>
      <c r="J114" s="68">
        <f t="shared" si="35"/>
        <v>0</v>
      </c>
    </row>
    <row r="115" spans="1:10" s="62" customFormat="1" ht="15" customHeight="1" x14ac:dyDescent="0.2">
      <c r="A115" s="65" t="s">
        <v>441</v>
      </c>
      <c r="B115" s="249" t="s">
        <v>443</v>
      </c>
      <c r="C115" s="249"/>
      <c r="D115" s="249"/>
      <c r="E115" s="65" t="s">
        <v>187</v>
      </c>
      <c r="F115" s="86">
        <v>1</v>
      </c>
      <c r="G115" s="126"/>
      <c r="H115" s="68">
        <f t="shared" si="34"/>
        <v>0</v>
      </c>
      <c r="I115" s="69">
        <f>H14</f>
        <v>0</v>
      </c>
      <c r="J115" s="68">
        <f t="shared" si="35"/>
        <v>0</v>
      </c>
    </row>
    <row r="116" spans="1:10" s="62" customFormat="1" ht="15" customHeight="1" x14ac:dyDescent="0.2">
      <c r="A116" s="65" t="s">
        <v>442</v>
      </c>
      <c r="B116" s="295" t="s">
        <v>469</v>
      </c>
      <c r="C116" s="296"/>
      <c r="D116" s="297"/>
      <c r="E116" s="65" t="s">
        <v>187</v>
      </c>
      <c r="F116" s="86">
        <v>2</v>
      </c>
      <c r="G116" s="126"/>
      <c r="H116" s="68">
        <f t="shared" si="34"/>
        <v>0</v>
      </c>
      <c r="I116" s="69">
        <f>H14</f>
        <v>0</v>
      </c>
      <c r="J116" s="68">
        <f t="shared" si="35"/>
        <v>0</v>
      </c>
    </row>
    <row r="117" spans="1:10" s="62" customFormat="1" ht="30" customHeight="1" x14ac:dyDescent="0.2">
      <c r="A117" s="65" t="s">
        <v>444</v>
      </c>
      <c r="B117" s="254" t="s">
        <v>479</v>
      </c>
      <c r="C117" s="254"/>
      <c r="D117" s="254"/>
      <c r="E117" s="65" t="s">
        <v>121</v>
      </c>
      <c r="F117" s="86">
        <v>2.1</v>
      </c>
      <c r="G117" s="126"/>
      <c r="H117" s="68">
        <f>G117*F117</f>
        <v>0</v>
      </c>
      <c r="I117" s="69">
        <f>H14</f>
        <v>0</v>
      </c>
      <c r="J117" s="68">
        <f>H117*(1+I117)</f>
        <v>0</v>
      </c>
    </row>
    <row r="118" spans="1:10" s="62" customFormat="1" ht="30" customHeight="1" x14ac:dyDescent="0.2">
      <c r="A118" s="65" t="s">
        <v>445</v>
      </c>
      <c r="B118" s="254" t="s">
        <v>474</v>
      </c>
      <c r="C118" s="254"/>
      <c r="D118" s="254"/>
      <c r="E118" s="77" t="s">
        <v>121</v>
      </c>
      <c r="F118" s="89">
        <f>0.8*0.8</f>
        <v>0.64000000000000012</v>
      </c>
      <c r="G118" s="126"/>
      <c r="H118" s="68">
        <f t="shared" ref="H118" si="36">G118*F118</f>
        <v>0</v>
      </c>
      <c r="I118" s="69">
        <f>H14</f>
        <v>0</v>
      </c>
      <c r="J118" s="68">
        <f t="shared" ref="J118" si="37">H118*(1+I118)</f>
        <v>0</v>
      </c>
    </row>
    <row r="119" spans="1:10" s="62" customFormat="1" ht="15" customHeight="1" x14ac:dyDescent="0.2">
      <c r="A119" s="65" t="s">
        <v>446</v>
      </c>
      <c r="B119" s="254" t="s">
        <v>464</v>
      </c>
      <c r="C119" s="254"/>
      <c r="D119" s="254"/>
      <c r="E119" s="65" t="s">
        <v>121</v>
      </c>
      <c r="F119" s="86">
        <f>1.1*23*2</f>
        <v>50.6</v>
      </c>
      <c r="G119" s="126"/>
      <c r="H119" s="68">
        <f>G119*F119</f>
        <v>0</v>
      </c>
      <c r="I119" s="69">
        <f>H14</f>
        <v>0</v>
      </c>
      <c r="J119" s="68">
        <f>H119*(1+I119)</f>
        <v>0</v>
      </c>
    </row>
    <row r="120" spans="1:10" s="62" customFormat="1" ht="15" customHeight="1" x14ac:dyDescent="0.2">
      <c r="A120" s="65" t="s">
        <v>447</v>
      </c>
      <c r="B120" s="254" t="s">
        <v>475</v>
      </c>
      <c r="C120" s="254"/>
      <c r="D120" s="254"/>
      <c r="E120" s="65" t="s">
        <v>132</v>
      </c>
      <c r="F120" s="86">
        <v>5</v>
      </c>
      <c r="G120" s="126"/>
      <c r="H120" s="68">
        <f>G120*F120</f>
        <v>0</v>
      </c>
      <c r="I120" s="69">
        <f>H14</f>
        <v>0</v>
      </c>
      <c r="J120" s="68">
        <f>H120*(1+I120)</f>
        <v>0</v>
      </c>
    </row>
    <row r="121" spans="1:10" s="62" customFormat="1" ht="15" customHeight="1" x14ac:dyDescent="0.2">
      <c r="A121" s="64"/>
      <c r="B121" s="253" t="s">
        <v>6</v>
      </c>
      <c r="C121" s="253"/>
      <c r="D121" s="253"/>
      <c r="E121" s="70"/>
      <c r="F121" s="71"/>
      <c r="G121" s="72"/>
      <c r="H121" s="73">
        <f>SUM(H108:H120)</f>
        <v>0</v>
      </c>
      <c r="I121" s="73"/>
      <c r="J121" s="74">
        <f>SUM(J108:J120)</f>
        <v>0</v>
      </c>
    </row>
    <row r="122" spans="1:10" s="62" customFormat="1" ht="15" customHeight="1" x14ac:dyDescent="0.2">
      <c r="A122" s="269"/>
      <c r="B122" s="270"/>
      <c r="C122" s="270"/>
      <c r="D122" s="270"/>
      <c r="E122" s="270"/>
      <c r="F122" s="270"/>
      <c r="G122" s="270"/>
      <c r="H122" s="270"/>
      <c r="I122" s="270"/>
      <c r="J122" s="270"/>
    </row>
    <row r="123" spans="1:10" s="62" customFormat="1" ht="15" customHeight="1" x14ac:dyDescent="0.2">
      <c r="A123" s="63" t="s">
        <v>24</v>
      </c>
      <c r="B123" s="262" t="s">
        <v>25</v>
      </c>
      <c r="C123" s="262"/>
      <c r="D123" s="262"/>
      <c r="E123" s="262"/>
      <c r="F123" s="262"/>
      <c r="G123" s="262"/>
      <c r="H123" s="262"/>
      <c r="I123" s="262"/>
      <c r="J123" s="262"/>
    </row>
    <row r="124" spans="1:10" s="62" customFormat="1" ht="15" customHeight="1" x14ac:dyDescent="0.2">
      <c r="A124" s="65"/>
      <c r="B124" s="261" t="s">
        <v>247</v>
      </c>
      <c r="C124" s="261"/>
      <c r="D124" s="261"/>
      <c r="E124" s="65"/>
      <c r="F124" s="86"/>
      <c r="G124" s="72"/>
      <c r="H124" s="68"/>
      <c r="I124" s="69"/>
      <c r="J124" s="68"/>
    </row>
    <row r="125" spans="1:10" s="62" customFormat="1" ht="15" customHeight="1" x14ac:dyDescent="0.2">
      <c r="A125" s="65" t="s">
        <v>354</v>
      </c>
      <c r="B125" s="254" t="s">
        <v>450</v>
      </c>
      <c r="C125" s="254"/>
      <c r="D125" s="254"/>
      <c r="E125" s="65" t="s">
        <v>121</v>
      </c>
      <c r="F125" s="86">
        <f>23*2.7</f>
        <v>62.1</v>
      </c>
      <c r="G125" s="126"/>
      <c r="H125" s="68">
        <f t="shared" ref="H125" si="38">G125*F125</f>
        <v>0</v>
      </c>
      <c r="I125" s="69">
        <f>H14</f>
        <v>0</v>
      </c>
      <c r="J125" s="68">
        <f t="shared" ref="J125" si="39">H125*(1+I125)</f>
        <v>0</v>
      </c>
    </row>
    <row r="126" spans="1:10" s="62" customFormat="1" ht="15" customHeight="1" x14ac:dyDescent="0.2">
      <c r="A126" s="65"/>
      <c r="B126" s="261" t="s">
        <v>313</v>
      </c>
      <c r="C126" s="261"/>
      <c r="D126" s="261"/>
      <c r="E126" s="65"/>
      <c r="F126" s="86"/>
      <c r="G126" s="72"/>
      <c r="H126" s="68"/>
      <c r="I126" s="69"/>
      <c r="J126" s="68"/>
    </row>
    <row r="127" spans="1:10" s="62" customFormat="1" ht="15" customHeight="1" x14ac:dyDescent="0.2">
      <c r="A127" s="65" t="s">
        <v>484</v>
      </c>
      <c r="B127" s="254" t="s">
        <v>340</v>
      </c>
      <c r="C127" s="254"/>
      <c r="D127" s="254"/>
      <c r="E127" s="65" t="s">
        <v>132</v>
      </c>
      <c r="F127" s="86">
        <v>36</v>
      </c>
      <c r="G127" s="126"/>
      <c r="H127" s="68">
        <f t="shared" ref="H127:H131" si="40">G127*F127</f>
        <v>0</v>
      </c>
      <c r="I127" s="69">
        <f>H13</f>
        <v>0</v>
      </c>
      <c r="J127" s="68">
        <f t="shared" ref="J127:J131" si="41">H127*(1+I127)</f>
        <v>0</v>
      </c>
    </row>
    <row r="128" spans="1:10" s="62" customFormat="1" ht="15" customHeight="1" x14ac:dyDescent="0.2">
      <c r="A128" s="65" t="s">
        <v>485</v>
      </c>
      <c r="B128" s="254" t="s">
        <v>341</v>
      </c>
      <c r="C128" s="254"/>
      <c r="D128" s="254"/>
      <c r="E128" s="65" t="s">
        <v>132</v>
      </c>
      <c r="F128" s="86">
        <v>39</v>
      </c>
      <c r="G128" s="126"/>
      <c r="H128" s="68">
        <f t="shared" si="40"/>
        <v>0</v>
      </c>
      <c r="I128" s="69">
        <f>H13</f>
        <v>0</v>
      </c>
      <c r="J128" s="68">
        <f t="shared" si="41"/>
        <v>0</v>
      </c>
    </row>
    <row r="129" spans="1:10" s="62" customFormat="1" ht="15" customHeight="1" x14ac:dyDescent="0.2">
      <c r="A129" s="65" t="s">
        <v>355</v>
      </c>
      <c r="B129" s="254" t="s">
        <v>342</v>
      </c>
      <c r="C129" s="254"/>
      <c r="D129" s="254"/>
      <c r="E129" s="65" t="s">
        <v>132</v>
      </c>
      <c r="F129" s="86">
        <v>14</v>
      </c>
      <c r="G129" s="126"/>
      <c r="H129" s="68">
        <f t="shared" si="40"/>
        <v>0</v>
      </c>
      <c r="I129" s="69">
        <f>H13</f>
        <v>0</v>
      </c>
      <c r="J129" s="68">
        <f t="shared" si="41"/>
        <v>0</v>
      </c>
    </row>
    <row r="130" spans="1:10" s="62" customFormat="1" ht="30" customHeight="1" x14ac:dyDescent="0.2">
      <c r="A130" s="65" t="s">
        <v>463</v>
      </c>
      <c r="B130" s="254" t="s">
        <v>343</v>
      </c>
      <c r="C130" s="254"/>
      <c r="D130" s="254"/>
      <c r="E130" s="65" t="s">
        <v>121</v>
      </c>
      <c r="F130" s="86">
        <v>71</v>
      </c>
      <c r="G130" s="126"/>
      <c r="H130" s="68">
        <f t="shared" si="40"/>
        <v>0</v>
      </c>
      <c r="I130" s="69">
        <f>H13</f>
        <v>0</v>
      </c>
      <c r="J130" s="68">
        <f t="shared" si="41"/>
        <v>0</v>
      </c>
    </row>
    <row r="131" spans="1:10" s="62" customFormat="1" ht="30" customHeight="1" x14ac:dyDescent="0.2">
      <c r="A131" s="65" t="s">
        <v>248</v>
      </c>
      <c r="B131" s="254" t="s">
        <v>344</v>
      </c>
      <c r="C131" s="254"/>
      <c r="D131" s="254"/>
      <c r="E131" s="65" t="s">
        <v>121</v>
      </c>
      <c r="F131" s="86">
        <v>71</v>
      </c>
      <c r="G131" s="126"/>
      <c r="H131" s="68">
        <f t="shared" si="40"/>
        <v>0</v>
      </c>
      <c r="I131" s="69">
        <f>H13</f>
        <v>0</v>
      </c>
      <c r="J131" s="68">
        <f t="shared" si="41"/>
        <v>0</v>
      </c>
    </row>
    <row r="132" spans="1:10" s="62" customFormat="1" ht="15" customHeight="1" x14ac:dyDescent="0.2">
      <c r="A132" s="65"/>
      <c r="B132" s="261" t="s">
        <v>483</v>
      </c>
      <c r="C132" s="261"/>
      <c r="D132" s="261"/>
      <c r="E132" s="65"/>
      <c r="F132" s="86"/>
      <c r="G132" s="72"/>
      <c r="H132" s="68"/>
      <c r="I132" s="69"/>
      <c r="J132" s="68"/>
    </row>
    <row r="133" spans="1:10" s="62" customFormat="1" ht="45" customHeight="1" x14ac:dyDescent="0.2">
      <c r="A133" s="65" t="s">
        <v>249</v>
      </c>
      <c r="B133" s="254" t="s">
        <v>486</v>
      </c>
      <c r="C133" s="254"/>
      <c r="D133" s="254"/>
      <c r="E133" s="65" t="s">
        <v>121</v>
      </c>
      <c r="F133" s="86">
        <v>6.5</v>
      </c>
      <c r="G133" s="126"/>
      <c r="H133" s="68">
        <f t="shared" ref="H133:H135" si="42">G133*F133</f>
        <v>0</v>
      </c>
      <c r="I133" s="69">
        <f>H13</f>
        <v>0</v>
      </c>
      <c r="J133" s="68">
        <f t="shared" ref="J133:J135" si="43">H133*(1+I133)</f>
        <v>0</v>
      </c>
    </row>
    <row r="134" spans="1:10" s="62" customFormat="1" ht="15" customHeight="1" x14ac:dyDescent="0.2">
      <c r="A134" s="65" t="s">
        <v>250</v>
      </c>
      <c r="B134" s="254" t="s">
        <v>425</v>
      </c>
      <c r="C134" s="254"/>
      <c r="D134" s="254"/>
      <c r="E134" s="65" t="s">
        <v>121</v>
      </c>
      <c r="F134" s="86">
        <v>6.5</v>
      </c>
      <c r="G134" s="126"/>
      <c r="H134" s="68">
        <f t="shared" si="42"/>
        <v>0</v>
      </c>
      <c r="I134" s="69">
        <f>H13</f>
        <v>0</v>
      </c>
      <c r="J134" s="68">
        <f t="shared" si="43"/>
        <v>0</v>
      </c>
    </row>
    <row r="135" spans="1:10" s="62" customFormat="1" ht="30" customHeight="1" x14ac:dyDescent="0.2">
      <c r="A135" s="65" t="s">
        <v>495</v>
      </c>
      <c r="B135" s="254" t="s">
        <v>487</v>
      </c>
      <c r="C135" s="254"/>
      <c r="D135" s="254"/>
      <c r="E135" s="65" t="s">
        <v>123</v>
      </c>
      <c r="F135" s="86">
        <v>8</v>
      </c>
      <c r="G135" s="126"/>
      <c r="H135" s="68">
        <f t="shared" si="42"/>
        <v>0</v>
      </c>
      <c r="I135" s="69">
        <f>H13</f>
        <v>0</v>
      </c>
      <c r="J135" s="68">
        <f t="shared" si="43"/>
        <v>0</v>
      </c>
    </row>
    <row r="136" spans="1:10" s="62" customFormat="1" ht="15" customHeight="1" x14ac:dyDescent="0.2">
      <c r="A136" s="64"/>
      <c r="B136" s="253" t="s">
        <v>6</v>
      </c>
      <c r="C136" s="253"/>
      <c r="D136" s="253"/>
      <c r="E136" s="70"/>
      <c r="F136" s="71"/>
      <c r="G136" s="72"/>
      <c r="H136" s="73">
        <f>SUM(H124:H135)</f>
        <v>0</v>
      </c>
      <c r="I136" s="73"/>
      <c r="J136" s="74">
        <f>SUM(J124:J135)</f>
        <v>0</v>
      </c>
    </row>
    <row r="137" spans="1:10" s="62" customFormat="1" ht="15" customHeight="1" x14ac:dyDescent="0.2">
      <c r="A137" s="269"/>
      <c r="B137" s="270"/>
      <c r="C137" s="270"/>
      <c r="D137" s="270"/>
      <c r="E137" s="270"/>
      <c r="F137" s="270"/>
      <c r="G137" s="270"/>
      <c r="H137" s="270"/>
      <c r="I137" s="270"/>
      <c r="J137" s="270"/>
    </row>
    <row r="138" spans="1:10" s="91" customFormat="1" ht="15" customHeight="1" x14ac:dyDescent="0.2">
      <c r="A138" s="90" t="s">
        <v>26</v>
      </c>
      <c r="B138" s="288" t="s">
        <v>135</v>
      </c>
      <c r="C138" s="289"/>
      <c r="D138" s="289"/>
      <c r="E138" s="289"/>
      <c r="F138" s="289"/>
      <c r="G138" s="289"/>
      <c r="H138" s="289"/>
      <c r="I138" s="289"/>
      <c r="J138" s="289"/>
    </row>
    <row r="139" spans="1:10" s="91" customFormat="1" ht="15" customHeight="1" x14ac:dyDescent="0.2">
      <c r="A139" s="65"/>
      <c r="B139" s="261" t="s">
        <v>183</v>
      </c>
      <c r="C139" s="261"/>
      <c r="D139" s="261"/>
      <c r="E139" s="65"/>
      <c r="F139" s="68"/>
      <c r="G139" s="68"/>
      <c r="H139" s="68"/>
      <c r="I139" s="69"/>
      <c r="J139" s="68"/>
    </row>
    <row r="140" spans="1:10" s="91" customFormat="1" ht="15" customHeight="1" x14ac:dyDescent="0.2">
      <c r="A140" s="65" t="s">
        <v>27</v>
      </c>
      <c r="B140" s="255" t="s">
        <v>255</v>
      </c>
      <c r="C140" s="256"/>
      <c r="D140" s="257"/>
      <c r="E140" s="65" t="s">
        <v>132</v>
      </c>
      <c r="F140" s="66">
        <v>400</v>
      </c>
      <c r="G140" s="126"/>
      <c r="H140" s="68">
        <f t="shared" ref="H140" si="44">G140*F140</f>
        <v>0</v>
      </c>
      <c r="I140" s="69">
        <f>H14</f>
        <v>0</v>
      </c>
      <c r="J140" s="68">
        <f t="shared" ref="J140" si="45">H140*(1+I140)</f>
        <v>0</v>
      </c>
    </row>
    <row r="141" spans="1:10" s="91" customFormat="1" ht="15" customHeight="1" x14ac:dyDescent="0.2">
      <c r="A141" s="65" t="s">
        <v>125</v>
      </c>
      <c r="B141" s="255" t="s">
        <v>256</v>
      </c>
      <c r="C141" s="256"/>
      <c r="D141" s="257"/>
      <c r="E141" s="65" t="s">
        <v>132</v>
      </c>
      <c r="F141" s="66">
        <v>100</v>
      </c>
      <c r="G141" s="126"/>
      <c r="H141" s="68">
        <f t="shared" ref="H141:H149" si="46">G141*F141</f>
        <v>0</v>
      </c>
      <c r="I141" s="69">
        <f>H14</f>
        <v>0</v>
      </c>
      <c r="J141" s="68">
        <f t="shared" ref="J141:J149" si="47">H141*(1+I141)</f>
        <v>0</v>
      </c>
    </row>
    <row r="142" spans="1:10" s="91" customFormat="1" ht="15" customHeight="1" x14ac:dyDescent="0.2">
      <c r="A142" s="65" t="s">
        <v>126</v>
      </c>
      <c r="B142" s="255" t="s">
        <v>257</v>
      </c>
      <c r="C142" s="256"/>
      <c r="D142" s="257"/>
      <c r="E142" s="65" t="s">
        <v>187</v>
      </c>
      <c r="F142" s="66">
        <v>1</v>
      </c>
      <c r="G142" s="126"/>
      <c r="H142" s="68">
        <f t="shared" si="46"/>
        <v>0</v>
      </c>
      <c r="I142" s="69">
        <f>H14</f>
        <v>0</v>
      </c>
      <c r="J142" s="68">
        <f t="shared" si="47"/>
        <v>0</v>
      </c>
    </row>
    <row r="143" spans="1:10" s="91" customFormat="1" ht="15" customHeight="1" x14ac:dyDescent="0.2">
      <c r="A143" s="65" t="s">
        <v>127</v>
      </c>
      <c r="B143" s="255" t="s">
        <v>258</v>
      </c>
      <c r="C143" s="256"/>
      <c r="D143" s="257"/>
      <c r="E143" s="65" t="s">
        <v>187</v>
      </c>
      <c r="F143" s="66">
        <v>8</v>
      </c>
      <c r="G143" s="126"/>
      <c r="H143" s="68">
        <f t="shared" si="46"/>
        <v>0</v>
      </c>
      <c r="I143" s="69">
        <f>H14</f>
        <v>0</v>
      </c>
      <c r="J143" s="68">
        <f t="shared" si="47"/>
        <v>0</v>
      </c>
    </row>
    <row r="144" spans="1:10" s="91" customFormat="1" ht="15" customHeight="1" x14ac:dyDescent="0.2">
      <c r="A144" s="65" t="s">
        <v>128</v>
      </c>
      <c r="B144" s="255" t="s">
        <v>496</v>
      </c>
      <c r="C144" s="256"/>
      <c r="D144" s="257"/>
      <c r="E144" s="65" t="s">
        <v>139</v>
      </c>
      <c r="F144" s="66">
        <v>40</v>
      </c>
      <c r="G144" s="126"/>
      <c r="H144" s="68">
        <f t="shared" si="46"/>
        <v>0</v>
      </c>
      <c r="I144" s="69">
        <f>H14</f>
        <v>0</v>
      </c>
      <c r="J144" s="68">
        <f t="shared" si="47"/>
        <v>0</v>
      </c>
    </row>
    <row r="145" spans="1:10" s="91" customFormat="1" ht="15" customHeight="1" x14ac:dyDescent="0.2">
      <c r="A145" s="65" t="s">
        <v>129</v>
      </c>
      <c r="B145" s="255" t="s">
        <v>184</v>
      </c>
      <c r="C145" s="256"/>
      <c r="D145" s="257"/>
      <c r="E145" s="65" t="s">
        <v>139</v>
      </c>
      <c r="F145" s="66">
        <v>40</v>
      </c>
      <c r="G145" s="126"/>
      <c r="H145" s="68">
        <f t="shared" si="46"/>
        <v>0</v>
      </c>
      <c r="I145" s="69">
        <f>H14</f>
        <v>0</v>
      </c>
      <c r="J145" s="68">
        <f t="shared" si="47"/>
        <v>0</v>
      </c>
    </row>
    <row r="146" spans="1:10" s="91" customFormat="1" ht="15" customHeight="1" x14ac:dyDescent="0.2">
      <c r="A146" s="65" t="s">
        <v>130</v>
      </c>
      <c r="B146" s="255" t="s">
        <v>185</v>
      </c>
      <c r="C146" s="256"/>
      <c r="D146" s="257"/>
      <c r="E146" s="65" t="s">
        <v>187</v>
      </c>
      <c r="F146" s="66">
        <v>4</v>
      </c>
      <c r="G146" s="126"/>
      <c r="H146" s="68">
        <f t="shared" si="46"/>
        <v>0</v>
      </c>
      <c r="I146" s="69">
        <f>H14</f>
        <v>0</v>
      </c>
      <c r="J146" s="68">
        <f t="shared" si="47"/>
        <v>0</v>
      </c>
    </row>
    <row r="147" spans="1:10" s="91" customFormat="1" ht="15" customHeight="1" x14ac:dyDescent="0.2">
      <c r="A147" s="65" t="s">
        <v>138</v>
      </c>
      <c r="B147" s="255" t="s">
        <v>186</v>
      </c>
      <c r="C147" s="256"/>
      <c r="D147" s="257"/>
      <c r="E147" s="65" t="s">
        <v>132</v>
      </c>
      <c r="F147" s="66">
        <v>100</v>
      </c>
      <c r="G147" s="126"/>
      <c r="H147" s="68">
        <f t="shared" si="46"/>
        <v>0</v>
      </c>
      <c r="I147" s="69">
        <f>H14</f>
        <v>0</v>
      </c>
      <c r="J147" s="68">
        <f t="shared" si="47"/>
        <v>0</v>
      </c>
    </row>
    <row r="148" spans="1:10" s="91" customFormat="1" ht="15" customHeight="1" x14ac:dyDescent="0.2">
      <c r="A148" s="65"/>
      <c r="B148" s="271" t="s">
        <v>124</v>
      </c>
      <c r="C148" s="272"/>
      <c r="D148" s="273"/>
      <c r="E148" s="65"/>
      <c r="F148" s="66"/>
      <c r="G148" s="72"/>
      <c r="H148" s="68"/>
      <c r="I148" s="69"/>
      <c r="J148" s="68"/>
    </row>
    <row r="149" spans="1:10" s="91" customFormat="1" ht="15" customHeight="1" x14ac:dyDescent="0.2">
      <c r="A149" s="65" t="s">
        <v>197</v>
      </c>
      <c r="B149" s="255" t="s">
        <v>188</v>
      </c>
      <c r="C149" s="256"/>
      <c r="D149" s="257"/>
      <c r="E149" s="65" t="s">
        <v>132</v>
      </c>
      <c r="F149" s="66">
        <v>140</v>
      </c>
      <c r="G149" s="126"/>
      <c r="H149" s="68">
        <f t="shared" si="46"/>
        <v>0</v>
      </c>
      <c r="I149" s="69">
        <f>H14</f>
        <v>0</v>
      </c>
      <c r="J149" s="68">
        <f t="shared" si="47"/>
        <v>0</v>
      </c>
    </row>
    <row r="150" spans="1:10" s="91" customFormat="1" ht="15" customHeight="1" x14ac:dyDescent="0.2">
      <c r="A150" s="65" t="s">
        <v>198</v>
      </c>
      <c r="B150" s="255" t="s">
        <v>278</v>
      </c>
      <c r="C150" s="256"/>
      <c r="D150" s="257"/>
      <c r="E150" s="87" t="s">
        <v>132</v>
      </c>
      <c r="F150" s="92">
        <v>9</v>
      </c>
      <c r="G150" s="126"/>
      <c r="H150" s="68">
        <f t="shared" ref="H150" si="48">G150*F150</f>
        <v>0</v>
      </c>
      <c r="I150" s="69">
        <f>H14</f>
        <v>0</v>
      </c>
      <c r="J150" s="68">
        <f t="shared" ref="J150" si="49">H150*(1+I150)</f>
        <v>0</v>
      </c>
    </row>
    <row r="151" spans="1:10" s="91" customFormat="1" ht="15" customHeight="1" x14ac:dyDescent="0.2">
      <c r="A151" s="65" t="s">
        <v>199</v>
      </c>
      <c r="B151" s="255" t="s">
        <v>189</v>
      </c>
      <c r="C151" s="256"/>
      <c r="D151" s="257"/>
      <c r="E151" s="65" t="s">
        <v>187</v>
      </c>
      <c r="F151" s="66">
        <v>48</v>
      </c>
      <c r="G151" s="126"/>
      <c r="H151" s="68">
        <f t="shared" ref="H151:H172" si="50">G151*F151</f>
        <v>0</v>
      </c>
      <c r="I151" s="69">
        <f>H14</f>
        <v>0</v>
      </c>
      <c r="J151" s="68">
        <f t="shared" ref="J151:J172" si="51">H151*(1+I151)</f>
        <v>0</v>
      </c>
    </row>
    <row r="152" spans="1:10" s="91" customFormat="1" ht="15" customHeight="1" x14ac:dyDescent="0.2">
      <c r="A152" s="65" t="s">
        <v>200</v>
      </c>
      <c r="B152" s="255" t="s">
        <v>276</v>
      </c>
      <c r="C152" s="256"/>
      <c r="D152" s="257"/>
      <c r="E152" s="87" t="s">
        <v>187</v>
      </c>
      <c r="F152" s="92">
        <v>17</v>
      </c>
      <c r="G152" s="126"/>
      <c r="H152" s="68">
        <f t="shared" ref="H152" si="52">G152*F152</f>
        <v>0</v>
      </c>
      <c r="I152" s="69">
        <f>H14</f>
        <v>0</v>
      </c>
      <c r="J152" s="68">
        <f t="shared" ref="J152" si="53">H152*(1+I152)</f>
        <v>0</v>
      </c>
    </row>
    <row r="153" spans="1:10" s="91" customFormat="1" ht="15" customHeight="1" x14ac:dyDescent="0.2">
      <c r="A153" s="65" t="s">
        <v>201</v>
      </c>
      <c r="B153" s="255" t="s">
        <v>190</v>
      </c>
      <c r="C153" s="256"/>
      <c r="D153" s="257"/>
      <c r="E153" s="65" t="s">
        <v>132</v>
      </c>
      <c r="F153" s="66">
        <v>70</v>
      </c>
      <c r="G153" s="126"/>
      <c r="H153" s="68">
        <f t="shared" si="50"/>
        <v>0</v>
      </c>
      <c r="I153" s="69">
        <f>H14</f>
        <v>0</v>
      </c>
      <c r="J153" s="68">
        <f t="shared" si="51"/>
        <v>0</v>
      </c>
    </row>
    <row r="154" spans="1:10" s="91" customFormat="1" ht="15" customHeight="1" x14ac:dyDescent="0.2">
      <c r="A154" s="65" t="s">
        <v>492</v>
      </c>
      <c r="B154" s="255" t="s">
        <v>491</v>
      </c>
      <c r="C154" s="256"/>
      <c r="D154" s="257"/>
      <c r="E154" s="65" t="s">
        <v>187</v>
      </c>
      <c r="F154" s="66">
        <v>13</v>
      </c>
      <c r="G154" s="126"/>
      <c r="H154" s="68">
        <f t="shared" ref="H154" si="54">G154*F154</f>
        <v>0</v>
      </c>
      <c r="I154" s="69">
        <f>H14</f>
        <v>0</v>
      </c>
      <c r="J154" s="68">
        <f t="shared" ref="J154" si="55">H154*(1+I154)</f>
        <v>0</v>
      </c>
    </row>
    <row r="155" spans="1:10" s="91" customFormat="1" ht="15" customHeight="1" x14ac:dyDescent="0.2">
      <c r="A155" s="65"/>
      <c r="B155" s="271" t="s">
        <v>191</v>
      </c>
      <c r="C155" s="272"/>
      <c r="D155" s="273"/>
      <c r="E155" s="65"/>
      <c r="F155" s="66"/>
      <c r="G155" s="72"/>
      <c r="H155" s="68"/>
      <c r="I155" s="69"/>
      <c r="J155" s="68"/>
    </row>
    <row r="156" spans="1:10" s="91" customFormat="1" ht="15" customHeight="1" x14ac:dyDescent="0.2">
      <c r="A156" s="65" t="s">
        <v>202</v>
      </c>
      <c r="B156" s="255" t="s">
        <v>192</v>
      </c>
      <c r="C156" s="256"/>
      <c r="D156" s="257"/>
      <c r="E156" s="65" t="s">
        <v>132</v>
      </c>
      <c r="F156" s="66">
        <v>150</v>
      </c>
      <c r="G156" s="67"/>
      <c r="H156" s="68">
        <f t="shared" si="50"/>
        <v>0</v>
      </c>
      <c r="I156" s="69">
        <f>H14</f>
        <v>0</v>
      </c>
      <c r="J156" s="68">
        <f t="shared" si="51"/>
        <v>0</v>
      </c>
    </row>
    <row r="157" spans="1:10" s="91" customFormat="1" ht="15" customHeight="1" x14ac:dyDescent="0.2">
      <c r="A157" s="65" t="s">
        <v>203</v>
      </c>
      <c r="B157" s="255" t="s">
        <v>251</v>
      </c>
      <c r="C157" s="256"/>
      <c r="D157" s="257"/>
      <c r="E157" s="65" t="s">
        <v>132</v>
      </c>
      <c r="F157" s="92">
        <v>362</v>
      </c>
      <c r="G157" s="67"/>
      <c r="H157" s="93">
        <f t="shared" si="50"/>
        <v>0</v>
      </c>
      <c r="I157" s="69">
        <f>H14</f>
        <v>0</v>
      </c>
      <c r="J157" s="68">
        <f t="shared" si="51"/>
        <v>0</v>
      </c>
    </row>
    <row r="158" spans="1:10" s="91" customFormat="1" ht="15" customHeight="1" x14ac:dyDescent="0.2">
      <c r="A158" s="65" t="s">
        <v>204</v>
      </c>
      <c r="B158" s="255" t="s">
        <v>252</v>
      </c>
      <c r="C158" s="256"/>
      <c r="D158" s="257"/>
      <c r="E158" s="65" t="s">
        <v>132</v>
      </c>
      <c r="F158" s="92">
        <f>106+120+10+10+24</f>
        <v>270</v>
      </c>
      <c r="G158" s="67"/>
      <c r="H158" s="93">
        <f t="shared" si="50"/>
        <v>0</v>
      </c>
      <c r="I158" s="69">
        <f>H14</f>
        <v>0</v>
      </c>
      <c r="J158" s="68">
        <f t="shared" si="51"/>
        <v>0</v>
      </c>
    </row>
    <row r="159" spans="1:10" s="91" customFormat="1" ht="15" customHeight="1" x14ac:dyDescent="0.2">
      <c r="A159" s="65" t="s">
        <v>205</v>
      </c>
      <c r="B159" s="255" t="s">
        <v>259</v>
      </c>
      <c r="C159" s="256"/>
      <c r="D159" s="257"/>
      <c r="E159" s="87" t="s">
        <v>132</v>
      </c>
      <c r="F159" s="92">
        <v>200</v>
      </c>
      <c r="G159" s="67"/>
      <c r="H159" s="93">
        <f t="shared" ref="H159" si="56">G159*F159</f>
        <v>0</v>
      </c>
      <c r="I159" s="69">
        <f>H14</f>
        <v>0</v>
      </c>
      <c r="J159" s="68">
        <f t="shared" ref="J159" si="57">H159*(1+I159)</f>
        <v>0</v>
      </c>
    </row>
    <row r="160" spans="1:10" s="91" customFormat="1" ht="15" customHeight="1" x14ac:dyDescent="0.2">
      <c r="A160" s="65"/>
      <c r="B160" s="271" t="s">
        <v>131</v>
      </c>
      <c r="C160" s="272"/>
      <c r="D160" s="273"/>
      <c r="E160" s="65"/>
      <c r="F160" s="66"/>
      <c r="G160" s="68"/>
      <c r="H160" s="68"/>
      <c r="I160" s="69"/>
      <c r="J160" s="68"/>
    </row>
    <row r="161" spans="1:10" s="94" customFormat="1" ht="30" customHeight="1" x14ac:dyDescent="0.2">
      <c r="A161" s="65" t="s">
        <v>493</v>
      </c>
      <c r="B161" s="258" t="s">
        <v>287</v>
      </c>
      <c r="C161" s="259"/>
      <c r="D161" s="260"/>
      <c r="E161" s="65" t="s">
        <v>187</v>
      </c>
      <c r="F161" s="66">
        <v>1</v>
      </c>
      <c r="G161" s="126"/>
      <c r="H161" s="68">
        <f t="shared" si="50"/>
        <v>0</v>
      </c>
      <c r="I161" s="69">
        <f>H14</f>
        <v>0</v>
      </c>
      <c r="J161" s="68">
        <f t="shared" si="51"/>
        <v>0</v>
      </c>
    </row>
    <row r="162" spans="1:10" s="91" customFormat="1" ht="15" customHeight="1" x14ac:dyDescent="0.2">
      <c r="A162" s="65" t="s">
        <v>206</v>
      </c>
      <c r="B162" s="255" t="s">
        <v>254</v>
      </c>
      <c r="C162" s="256"/>
      <c r="D162" s="257"/>
      <c r="E162" s="65" t="s">
        <v>187</v>
      </c>
      <c r="F162" s="66">
        <v>1</v>
      </c>
      <c r="G162" s="126"/>
      <c r="H162" s="68">
        <f t="shared" ref="H162:H163" si="58">G162*F162</f>
        <v>0</v>
      </c>
      <c r="I162" s="69">
        <f>H14</f>
        <v>0</v>
      </c>
      <c r="J162" s="68">
        <f t="shared" ref="J162:J163" si="59">H162*(1+I162)</f>
        <v>0</v>
      </c>
    </row>
    <row r="163" spans="1:10" s="91" customFormat="1" ht="15" customHeight="1" x14ac:dyDescent="0.2">
      <c r="A163" s="65" t="s">
        <v>267</v>
      </c>
      <c r="B163" s="255" t="s">
        <v>253</v>
      </c>
      <c r="C163" s="256"/>
      <c r="D163" s="257"/>
      <c r="E163" s="65" t="s">
        <v>187</v>
      </c>
      <c r="F163" s="66">
        <v>1</v>
      </c>
      <c r="G163" s="126"/>
      <c r="H163" s="68">
        <f t="shared" si="58"/>
        <v>0</v>
      </c>
      <c r="I163" s="69">
        <f>H14</f>
        <v>0</v>
      </c>
      <c r="J163" s="68">
        <f t="shared" si="59"/>
        <v>0</v>
      </c>
    </row>
    <row r="164" spans="1:10" s="91" customFormat="1" ht="15" customHeight="1" x14ac:dyDescent="0.2">
      <c r="A164" s="65" t="s">
        <v>268</v>
      </c>
      <c r="B164" s="255" t="s">
        <v>193</v>
      </c>
      <c r="C164" s="256"/>
      <c r="D164" s="257"/>
      <c r="E164" s="65" t="s">
        <v>187</v>
      </c>
      <c r="F164" s="66">
        <v>1</v>
      </c>
      <c r="G164" s="126"/>
      <c r="H164" s="68">
        <f t="shared" si="50"/>
        <v>0</v>
      </c>
      <c r="I164" s="69">
        <f>H14</f>
        <v>0</v>
      </c>
      <c r="J164" s="68">
        <f t="shared" si="51"/>
        <v>0</v>
      </c>
    </row>
    <row r="165" spans="1:10" s="91" customFormat="1" ht="15" customHeight="1" x14ac:dyDescent="0.2">
      <c r="A165" s="65" t="s">
        <v>269</v>
      </c>
      <c r="B165" s="255" t="s">
        <v>194</v>
      </c>
      <c r="C165" s="256"/>
      <c r="D165" s="257"/>
      <c r="E165" s="65" t="s">
        <v>187</v>
      </c>
      <c r="F165" s="66">
        <v>2</v>
      </c>
      <c r="G165" s="126"/>
      <c r="H165" s="68">
        <f t="shared" si="50"/>
        <v>0</v>
      </c>
      <c r="I165" s="69">
        <f>H14</f>
        <v>0</v>
      </c>
      <c r="J165" s="68">
        <f t="shared" si="51"/>
        <v>0</v>
      </c>
    </row>
    <row r="166" spans="1:10" s="91" customFormat="1" ht="15" customHeight="1" x14ac:dyDescent="0.2">
      <c r="A166" s="65" t="s">
        <v>270</v>
      </c>
      <c r="B166" s="255" t="s">
        <v>260</v>
      </c>
      <c r="C166" s="256"/>
      <c r="D166" s="257"/>
      <c r="E166" s="65" t="s">
        <v>187</v>
      </c>
      <c r="F166" s="66">
        <v>1</v>
      </c>
      <c r="G166" s="126"/>
      <c r="H166" s="68">
        <f t="shared" si="50"/>
        <v>0</v>
      </c>
      <c r="I166" s="69">
        <f>H14</f>
        <v>0</v>
      </c>
      <c r="J166" s="68">
        <f t="shared" si="51"/>
        <v>0</v>
      </c>
    </row>
    <row r="167" spans="1:10" s="91" customFormat="1" ht="15" customHeight="1" x14ac:dyDescent="0.2">
      <c r="A167" s="65" t="s">
        <v>271</v>
      </c>
      <c r="B167" s="255" t="s">
        <v>195</v>
      </c>
      <c r="C167" s="256"/>
      <c r="D167" s="257"/>
      <c r="E167" s="65" t="s">
        <v>187</v>
      </c>
      <c r="F167" s="66">
        <v>4</v>
      </c>
      <c r="G167" s="126"/>
      <c r="H167" s="68">
        <f t="shared" si="50"/>
        <v>0</v>
      </c>
      <c r="I167" s="69">
        <f>H14</f>
        <v>0</v>
      </c>
      <c r="J167" s="68">
        <f t="shared" si="51"/>
        <v>0</v>
      </c>
    </row>
    <row r="168" spans="1:10" s="91" customFormat="1" ht="15" customHeight="1" x14ac:dyDescent="0.2">
      <c r="A168" s="65"/>
      <c r="B168" s="271" t="s">
        <v>133</v>
      </c>
      <c r="C168" s="272"/>
      <c r="D168" s="273"/>
      <c r="E168" s="65"/>
      <c r="F168" s="66"/>
      <c r="G168" s="68"/>
      <c r="H168" s="68"/>
      <c r="I168" s="69"/>
      <c r="J168" s="68"/>
    </row>
    <row r="169" spans="1:10" s="91" customFormat="1" ht="15" customHeight="1" x14ac:dyDescent="0.2">
      <c r="A169" s="65" t="s">
        <v>272</v>
      </c>
      <c r="B169" s="255" t="s">
        <v>196</v>
      </c>
      <c r="C169" s="256"/>
      <c r="D169" s="257"/>
      <c r="E169" s="65" t="s">
        <v>187</v>
      </c>
      <c r="F169" s="66">
        <v>24</v>
      </c>
      <c r="G169" s="126"/>
      <c r="H169" s="68">
        <f t="shared" si="50"/>
        <v>0</v>
      </c>
      <c r="I169" s="69">
        <f>H14</f>
        <v>0</v>
      </c>
      <c r="J169" s="68">
        <f t="shared" si="51"/>
        <v>0</v>
      </c>
    </row>
    <row r="170" spans="1:10" s="91" customFormat="1" ht="15" customHeight="1" x14ac:dyDescent="0.2">
      <c r="A170" s="65" t="s">
        <v>494</v>
      </c>
      <c r="B170" s="255" t="s">
        <v>207</v>
      </c>
      <c r="C170" s="256"/>
      <c r="D170" s="257"/>
      <c r="E170" s="65" t="s">
        <v>187</v>
      </c>
      <c r="F170" s="66">
        <v>16</v>
      </c>
      <c r="G170" s="126"/>
      <c r="H170" s="68">
        <f t="shared" si="50"/>
        <v>0</v>
      </c>
      <c r="I170" s="69">
        <f>H14</f>
        <v>0</v>
      </c>
      <c r="J170" s="68">
        <f t="shared" si="51"/>
        <v>0</v>
      </c>
    </row>
    <row r="171" spans="1:10" s="91" customFormat="1" ht="12" x14ac:dyDescent="0.2">
      <c r="A171" s="65" t="s">
        <v>273</v>
      </c>
      <c r="B171" s="255" t="s">
        <v>261</v>
      </c>
      <c r="C171" s="256"/>
      <c r="D171" s="257"/>
      <c r="E171" s="87" t="s">
        <v>187</v>
      </c>
      <c r="F171" s="92">
        <v>10</v>
      </c>
      <c r="G171" s="128"/>
      <c r="H171" s="68">
        <f t="shared" ref="H171" si="60">G171*F171</f>
        <v>0</v>
      </c>
      <c r="I171" s="69">
        <f>H14</f>
        <v>0</v>
      </c>
      <c r="J171" s="68">
        <f t="shared" ref="J171" si="61">H171*(1+I171)</f>
        <v>0</v>
      </c>
    </row>
    <row r="172" spans="1:10" s="91" customFormat="1" ht="15" customHeight="1" x14ac:dyDescent="0.2">
      <c r="A172" s="65" t="s">
        <v>274</v>
      </c>
      <c r="B172" s="255" t="s">
        <v>265</v>
      </c>
      <c r="C172" s="256"/>
      <c r="D172" s="257"/>
      <c r="E172" s="65" t="s">
        <v>187</v>
      </c>
      <c r="F172" s="66">
        <v>4</v>
      </c>
      <c r="G172" s="126"/>
      <c r="H172" s="68">
        <f t="shared" si="50"/>
        <v>0</v>
      </c>
      <c r="I172" s="69">
        <f>H14</f>
        <v>0</v>
      </c>
      <c r="J172" s="68">
        <f t="shared" si="51"/>
        <v>0</v>
      </c>
    </row>
    <row r="173" spans="1:10" s="91" customFormat="1" ht="15" customHeight="1" x14ac:dyDescent="0.2">
      <c r="A173" s="65" t="s">
        <v>275</v>
      </c>
      <c r="B173" s="255" t="s">
        <v>266</v>
      </c>
      <c r="C173" s="256"/>
      <c r="D173" s="257"/>
      <c r="E173" s="87" t="s">
        <v>187</v>
      </c>
      <c r="F173" s="92">
        <v>1</v>
      </c>
      <c r="G173" s="126"/>
      <c r="H173" s="68">
        <f t="shared" ref="H173:H174" si="62">G173*F173</f>
        <v>0</v>
      </c>
      <c r="I173" s="69">
        <f>H14</f>
        <v>0</v>
      </c>
      <c r="J173" s="68">
        <f t="shared" ref="J173:J174" si="63">H173*(1+I173)</f>
        <v>0</v>
      </c>
    </row>
    <row r="174" spans="1:10" s="91" customFormat="1" ht="15" customHeight="1" x14ac:dyDescent="0.2">
      <c r="A174" s="65" t="s">
        <v>277</v>
      </c>
      <c r="B174" s="255" t="s">
        <v>262</v>
      </c>
      <c r="C174" s="256"/>
      <c r="D174" s="257"/>
      <c r="E174" s="87" t="s">
        <v>187</v>
      </c>
      <c r="F174" s="92">
        <v>8</v>
      </c>
      <c r="G174" s="126"/>
      <c r="H174" s="68">
        <f t="shared" si="62"/>
        <v>0</v>
      </c>
      <c r="I174" s="69">
        <f>H14</f>
        <v>0</v>
      </c>
      <c r="J174" s="68">
        <f t="shared" si="63"/>
        <v>0</v>
      </c>
    </row>
    <row r="175" spans="1:10" s="91" customFormat="1" ht="12" x14ac:dyDescent="0.2">
      <c r="A175" s="65" t="s">
        <v>279</v>
      </c>
      <c r="B175" s="255" t="s">
        <v>264</v>
      </c>
      <c r="C175" s="256"/>
      <c r="D175" s="257"/>
      <c r="E175" s="87" t="s">
        <v>187</v>
      </c>
      <c r="F175" s="92">
        <v>2</v>
      </c>
      <c r="G175" s="128"/>
      <c r="H175" s="68">
        <f t="shared" ref="H175" si="64">G175*F175</f>
        <v>0</v>
      </c>
      <c r="I175" s="69">
        <f>H14</f>
        <v>0</v>
      </c>
      <c r="J175" s="68">
        <f t="shared" ref="J175" si="65">H175*(1+I175)</f>
        <v>0</v>
      </c>
    </row>
    <row r="176" spans="1:10" s="91" customFormat="1" ht="30" customHeight="1" x14ac:dyDescent="0.2">
      <c r="A176" s="65" t="s">
        <v>280</v>
      </c>
      <c r="B176" s="258" t="s">
        <v>288</v>
      </c>
      <c r="C176" s="259"/>
      <c r="D176" s="260"/>
      <c r="E176" s="87" t="s">
        <v>187</v>
      </c>
      <c r="F176" s="92">
        <v>2</v>
      </c>
      <c r="G176" s="128"/>
      <c r="H176" s="68">
        <f t="shared" ref="H176" si="66">G176*F176</f>
        <v>0</v>
      </c>
      <c r="I176" s="69">
        <f>H14</f>
        <v>0</v>
      </c>
      <c r="J176" s="68">
        <f t="shared" ref="J176" si="67">H176*(1+I176)</f>
        <v>0</v>
      </c>
    </row>
    <row r="177" spans="1:10" s="91" customFormat="1" ht="15" customHeight="1" x14ac:dyDescent="0.2">
      <c r="A177" s="65"/>
      <c r="B177" s="261" t="s">
        <v>6</v>
      </c>
      <c r="C177" s="261"/>
      <c r="D177" s="261"/>
      <c r="E177" s="95"/>
      <c r="F177" s="96"/>
      <c r="G177" s="68"/>
      <c r="H177" s="74">
        <f>SUM(H139:H176)</f>
        <v>0</v>
      </c>
      <c r="I177" s="74"/>
      <c r="J177" s="74">
        <f>SUM(J139:J176)</f>
        <v>0</v>
      </c>
    </row>
    <row r="178" spans="1:10" s="91" customFormat="1" ht="15" customHeight="1" x14ac:dyDescent="0.2">
      <c r="A178" s="266"/>
      <c r="B178" s="267"/>
      <c r="C178" s="267"/>
      <c r="D178" s="267"/>
      <c r="E178" s="267"/>
      <c r="F178" s="267"/>
      <c r="G178" s="267"/>
      <c r="H178" s="267"/>
      <c r="I178" s="267"/>
      <c r="J178" s="267"/>
    </row>
    <row r="179" spans="1:10" s="91" customFormat="1" ht="15" customHeight="1" x14ac:dyDescent="0.2">
      <c r="A179" s="90" t="s">
        <v>28</v>
      </c>
      <c r="B179" s="268" t="s">
        <v>29</v>
      </c>
      <c r="C179" s="268"/>
      <c r="D179" s="268"/>
      <c r="E179" s="268"/>
      <c r="F179" s="268"/>
      <c r="G179" s="268"/>
      <c r="H179" s="268"/>
      <c r="I179" s="268"/>
      <c r="J179" s="268"/>
    </row>
    <row r="180" spans="1:10" s="91" customFormat="1" ht="15" customHeight="1" x14ac:dyDescent="0.2">
      <c r="A180" s="65" t="s">
        <v>30</v>
      </c>
      <c r="B180" s="254" t="s">
        <v>116</v>
      </c>
      <c r="C180" s="254"/>
      <c r="D180" s="254"/>
      <c r="E180" s="65"/>
      <c r="F180" s="86"/>
      <c r="G180" s="68"/>
      <c r="H180" s="68">
        <f t="shared" ref="H180" si="68">G180*F180</f>
        <v>0</v>
      </c>
      <c r="I180" s="69"/>
      <c r="J180" s="68">
        <f t="shared" ref="J180" si="69">H180*(1+I180)</f>
        <v>0</v>
      </c>
    </row>
    <row r="181" spans="1:10" s="91" customFormat="1" ht="15" customHeight="1" x14ac:dyDescent="0.2">
      <c r="A181" s="65"/>
      <c r="B181" s="261" t="s">
        <v>6</v>
      </c>
      <c r="C181" s="261"/>
      <c r="D181" s="261"/>
      <c r="E181" s="95"/>
      <c r="F181" s="96"/>
      <c r="G181" s="68"/>
      <c r="H181" s="74">
        <f>H180</f>
        <v>0</v>
      </c>
      <c r="I181" s="74"/>
      <c r="J181" s="74">
        <f>J180</f>
        <v>0</v>
      </c>
    </row>
    <row r="182" spans="1:10" s="91" customFormat="1" ht="15" customHeight="1" x14ac:dyDescent="0.2">
      <c r="A182" s="266"/>
      <c r="B182" s="267"/>
      <c r="C182" s="267"/>
      <c r="D182" s="267"/>
      <c r="E182" s="267"/>
      <c r="F182" s="267"/>
      <c r="G182" s="267"/>
      <c r="H182" s="267"/>
      <c r="I182" s="267"/>
      <c r="J182" s="267"/>
    </row>
    <row r="183" spans="1:10" s="62" customFormat="1" ht="15" customHeight="1" x14ac:dyDescent="0.2">
      <c r="A183" s="63" t="s">
        <v>31</v>
      </c>
      <c r="B183" s="262" t="s">
        <v>98</v>
      </c>
      <c r="C183" s="262"/>
      <c r="D183" s="262"/>
      <c r="E183" s="262"/>
      <c r="F183" s="262"/>
      <c r="G183" s="262"/>
      <c r="H183" s="262"/>
      <c r="I183" s="262"/>
      <c r="J183" s="262"/>
    </row>
    <row r="184" spans="1:10" s="62" customFormat="1" ht="15" customHeight="1" x14ac:dyDescent="0.2">
      <c r="A184" s="64" t="s">
        <v>32</v>
      </c>
      <c r="B184" s="263" t="s">
        <v>213</v>
      </c>
      <c r="C184" s="264"/>
      <c r="D184" s="265"/>
      <c r="E184" s="64" t="s">
        <v>187</v>
      </c>
      <c r="F184" s="66">
        <v>5</v>
      </c>
      <c r="G184" s="126"/>
      <c r="H184" s="72">
        <f t="shared" ref="H184:H189" si="70">G184*F184</f>
        <v>0</v>
      </c>
      <c r="I184" s="76">
        <f>H13</f>
        <v>0</v>
      </c>
      <c r="J184" s="68">
        <f t="shared" ref="J184:J189" si="71">H184*(1+I184)</f>
        <v>0</v>
      </c>
    </row>
    <row r="185" spans="1:10" s="62" customFormat="1" ht="15" customHeight="1" x14ac:dyDescent="0.2">
      <c r="A185" s="64" t="s">
        <v>208</v>
      </c>
      <c r="B185" s="263" t="s">
        <v>214</v>
      </c>
      <c r="C185" s="264"/>
      <c r="D185" s="265"/>
      <c r="E185" s="64" t="s">
        <v>187</v>
      </c>
      <c r="F185" s="66">
        <v>5</v>
      </c>
      <c r="G185" s="126"/>
      <c r="H185" s="72">
        <f t="shared" si="70"/>
        <v>0</v>
      </c>
      <c r="I185" s="76">
        <f>H13</f>
        <v>0</v>
      </c>
      <c r="J185" s="68">
        <f t="shared" si="71"/>
        <v>0</v>
      </c>
    </row>
    <row r="186" spans="1:10" s="62" customFormat="1" ht="30" customHeight="1" x14ac:dyDescent="0.2">
      <c r="A186" s="64" t="s">
        <v>209</v>
      </c>
      <c r="B186" s="290" t="s">
        <v>289</v>
      </c>
      <c r="C186" s="291"/>
      <c r="D186" s="292"/>
      <c r="E186" s="64" t="s">
        <v>187</v>
      </c>
      <c r="F186" s="66">
        <v>5</v>
      </c>
      <c r="G186" s="126"/>
      <c r="H186" s="72">
        <f t="shared" si="70"/>
        <v>0</v>
      </c>
      <c r="I186" s="76">
        <f>H13</f>
        <v>0</v>
      </c>
      <c r="J186" s="68">
        <f t="shared" si="71"/>
        <v>0</v>
      </c>
    </row>
    <row r="187" spans="1:10" s="62" customFormat="1" ht="15" customHeight="1" x14ac:dyDescent="0.2">
      <c r="A187" s="64" t="s">
        <v>210</v>
      </c>
      <c r="B187" s="263" t="s">
        <v>215</v>
      </c>
      <c r="C187" s="264"/>
      <c r="D187" s="265"/>
      <c r="E187" s="64" t="s">
        <v>187</v>
      </c>
      <c r="F187" s="66">
        <v>5</v>
      </c>
      <c r="G187" s="126"/>
      <c r="H187" s="72">
        <f t="shared" si="70"/>
        <v>0</v>
      </c>
      <c r="I187" s="76">
        <f>H13</f>
        <v>0</v>
      </c>
      <c r="J187" s="68">
        <f t="shared" si="71"/>
        <v>0</v>
      </c>
    </row>
    <row r="188" spans="1:10" s="62" customFormat="1" ht="15" customHeight="1" x14ac:dyDescent="0.2">
      <c r="A188" s="64" t="s">
        <v>211</v>
      </c>
      <c r="B188" s="263" t="s">
        <v>216</v>
      </c>
      <c r="C188" s="264"/>
      <c r="D188" s="265"/>
      <c r="E188" s="64" t="s">
        <v>132</v>
      </c>
      <c r="F188" s="66">
        <v>20</v>
      </c>
      <c r="G188" s="126"/>
      <c r="H188" s="72">
        <f t="shared" si="70"/>
        <v>0</v>
      </c>
      <c r="I188" s="76">
        <f>H13</f>
        <v>0</v>
      </c>
      <c r="J188" s="68">
        <f t="shared" si="71"/>
        <v>0</v>
      </c>
    </row>
    <row r="189" spans="1:10" s="62" customFormat="1" ht="15" customHeight="1" x14ac:dyDescent="0.2">
      <c r="A189" s="64" t="s">
        <v>212</v>
      </c>
      <c r="B189" s="263" t="s">
        <v>217</v>
      </c>
      <c r="C189" s="264"/>
      <c r="D189" s="265"/>
      <c r="E189" s="64" t="s">
        <v>187</v>
      </c>
      <c r="F189" s="66">
        <v>5</v>
      </c>
      <c r="G189" s="126"/>
      <c r="H189" s="72">
        <f t="shared" si="70"/>
        <v>0</v>
      </c>
      <c r="I189" s="76">
        <f>H13</f>
        <v>0</v>
      </c>
      <c r="J189" s="68">
        <f t="shared" si="71"/>
        <v>0</v>
      </c>
    </row>
    <row r="190" spans="1:10" s="62" customFormat="1" ht="15" customHeight="1" x14ac:dyDescent="0.2">
      <c r="A190" s="64"/>
      <c r="B190" s="313" t="s">
        <v>6</v>
      </c>
      <c r="C190" s="314"/>
      <c r="D190" s="315"/>
      <c r="E190" s="70"/>
      <c r="F190" s="75"/>
      <c r="G190" s="72"/>
      <c r="H190" s="73">
        <f>SUM(H184:H189)</f>
        <v>0</v>
      </c>
      <c r="I190" s="73"/>
      <c r="J190" s="74">
        <f>SUM(J184:J189)</f>
        <v>0</v>
      </c>
    </row>
    <row r="191" spans="1:10" s="62" customFormat="1" ht="15" customHeight="1" x14ac:dyDescent="0.2">
      <c r="A191" s="269"/>
      <c r="B191" s="270"/>
      <c r="C191" s="270"/>
      <c r="D191" s="270"/>
      <c r="E191" s="270"/>
      <c r="F191" s="270"/>
      <c r="G191" s="270"/>
      <c r="H191" s="270"/>
      <c r="I191" s="270"/>
      <c r="J191" s="270"/>
    </row>
    <row r="192" spans="1:10" s="62" customFormat="1" ht="15" customHeight="1" x14ac:dyDescent="0.2">
      <c r="A192" s="63" t="s">
        <v>33</v>
      </c>
      <c r="B192" s="262" t="s">
        <v>34</v>
      </c>
      <c r="C192" s="262"/>
      <c r="D192" s="262"/>
      <c r="E192" s="262"/>
      <c r="F192" s="262"/>
      <c r="G192" s="262"/>
      <c r="H192" s="262"/>
      <c r="I192" s="262"/>
      <c r="J192" s="262"/>
    </row>
    <row r="193" spans="1:10" s="62" customFormat="1" ht="15" customHeight="1" x14ac:dyDescent="0.2">
      <c r="A193" s="64" t="s">
        <v>35</v>
      </c>
      <c r="B193" s="263" t="s">
        <v>503</v>
      </c>
      <c r="C193" s="264"/>
      <c r="D193" s="265"/>
      <c r="E193" s="64" t="s">
        <v>121</v>
      </c>
      <c r="F193" s="66">
        <v>71</v>
      </c>
      <c r="G193" s="126"/>
      <c r="H193" s="72">
        <f t="shared" ref="H193" si="72">G193*F193</f>
        <v>0</v>
      </c>
      <c r="I193" s="76">
        <f>H13</f>
        <v>0</v>
      </c>
      <c r="J193" s="68">
        <f t="shared" ref="J193" si="73">H193*(1+I193)</f>
        <v>0</v>
      </c>
    </row>
    <row r="194" spans="1:10" s="62" customFormat="1" ht="15" customHeight="1" x14ac:dyDescent="0.2">
      <c r="A194" s="64" t="s">
        <v>502</v>
      </c>
      <c r="B194" s="263" t="s">
        <v>504</v>
      </c>
      <c r="C194" s="264"/>
      <c r="D194" s="265"/>
      <c r="E194" s="64" t="s">
        <v>121</v>
      </c>
      <c r="F194" s="66">
        <v>10</v>
      </c>
      <c r="G194" s="126"/>
      <c r="H194" s="72">
        <f t="shared" ref="H194" si="74">G194*F194</f>
        <v>0</v>
      </c>
      <c r="I194" s="76">
        <f>H13</f>
        <v>0</v>
      </c>
      <c r="J194" s="68">
        <f t="shared" ref="J194" si="75">H194*(1+I194)</f>
        <v>0</v>
      </c>
    </row>
    <row r="195" spans="1:10" s="62" customFormat="1" ht="15" customHeight="1" x14ac:dyDescent="0.2">
      <c r="A195" s="64"/>
      <c r="B195" s="253" t="s">
        <v>6</v>
      </c>
      <c r="C195" s="253"/>
      <c r="D195" s="253"/>
      <c r="E195" s="70"/>
      <c r="F195" s="71"/>
      <c r="G195" s="72"/>
      <c r="H195" s="73">
        <f>SUM(H193:H194)</f>
        <v>0</v>
      </c>
      <c r="I195" s="73"/>
      <c r="J195" s="74">
        <f>SUM(J193:J194)</f>
        <v>0</v>
      </c>
    </row>
    <row r="196" spans="1:10" s="62" customFormat="1" ht="15" customHeight="1" x14ac:dyDescent="0.2">
      <c r="A196" s="269"/>
      <c r="B196" s="270"/>
      <c r="C196" s="270"/>
      <c r="D196" s="270"/>
      <c r="E196" s="270"/>
      <c r="F196" s="270"/>
      <c r="G196" s="270"/>
      <c r="H196" s="270"/>
      <c r="I196" s="270"/>
      <c r="J196" s="270"/>
    </row>
    <row r="197" spans="1:10" s="62" customFormat="1" ht="15" customHeight="1" x14ac:dyDescent="0.2">
      <c r="A197" s="63" t="s">
        <v>36</v>
      </c>
      <c r="B197" s="262" t="s">
        <v>37</v>
      </c>
      <c r="C197" s="262"/>
      <c r="D197" s="262"/>
      <c r="E197" s="262"/>
      <c r="F197" s="262"/>
      <c r="G197" s="262"/>
      <c r="H197" s="262"/>
      <c r="I197" s="262"/>
      <c r="J197" s="262"/>
    </row>
    <row r="198" spans="1:10" s="62" customFormat="1" ht="15" customHeight="1" x14ac:dyDescent="0.2">
      <c r="A198" s="64" t="s">
        <v>38</v>
      </c>
      <c r="B198" s="249" t="s">
        <v>356</v>
      </c>
      <c r="C198" s="249"/>
      <c r="D198" s="249"/>
      <c r="E198" s="64" t="s">
        <v>187</v>
      </c>
      <c r="F198" s="66">
        <v>2</v>
      </c>
      <c r="G198" s="126"/>
      <c r="H198" s="72">
        <f t="shared" ref="H198" si="76">G198*F198</f>
        <v>0</v>
      </c>
      <c r="I198" s="76">
        <f>H14</f>
        <v>0</v>
      </c>
      <c r="J198" s="68">
        <f t="shared" ref="J198" si="77">H198*(1+I198)</f>
        <v>0</v>
      </c>
    </row>
    <row r="199" spans="1:10" s="62" customFormat="1" ht="15" customHeight="1" x14ac:dyDescent="0.2">
      <c r="A199" s="64" t="s">
        <v>362</v>
      </c>
      <c r="B199" s="249" t="s">
        <v>357</v>
      </c>
      <c r="C199" s="249"/>
      <c r="D199" s="249"/>
      <c r="E199" s="79" t="s">
        <v>187</v>
      </c>
      <c r="F199" s="78">
        <v>5</v>
      </c>
      <c r="G199" s="126"/>
      <c r="H199" s="72">
        <f t="shared" ref="H199" si="78">G199*F199</f>
        <v>0</v>
      </c>
      <c r="I199" s="76">
        <f>H14</f>
        <v>0</v>
      </c>
      <c r="J199" s="68">
        <f t="shared" ref="J199" si="79">H199*(1+I199)</f>
        <v>0</v>
      </c>
    </row>
    <row r="200" spans="1:10" s="62" customFormat="1" ht="15" customHeight="1" x14ac:dyDescent="0.2">
      <c r="A200" s="64" t="s">
        <v>363</v>
      </c>
      <c r="B200" s="249" t="s">
        <v>358</v>
      </c>
      <c r="C200" s="249"/>
      <c r="D200" s="249"/>
      <c r="E200" s="79" t="s">
        <v>187</v>
      </c>
      <c r="F200" s="78">
        <v>3</v>
      </c>
      <c r="G200" s="127"/>
      <c r="H200" s="72">
        <f t="shared" ref="H200" si="80">G200*F200</f>
        <v>0</v>
      </c>
      <c r="I200" s="76">
        <f>H14</f>
        <v>0</v>
      </c>
      <c r="J200" s="68">
        <f t="shared" ref="J200" si="81">H200*(1+I200)</f>
        <v>0</v>
      </c>
    </row>
    <row r="201" spans="1:10" s="62" customFormat="1" ht="15" customHeight="1" x14ac:dyDescent="0.2">
      <c r="A201" s="64" t="s">
        <v>364</v>
      </c>
      <c r="B201" s="249" t="s">
        <v>359</v>
      </c>
      <c r="C201" s="249"/>
      <c r="D201" s="249"/>
      <c r="E201" s="79" t="s">
        <v>187</v>
      </c>
      <c r="F201" s="78">
        <v>3</v>
      </c>
      <c r="G201" s="127"/>
      <c r="H201" s="72">
        <f t="shared" ref="H201:H202" si="82">G201*F201</f>
        <v>0</v>
      </c>
      <c r="I201" s="76">
        <f>H14</f>
        <v>0</v>
      </c>
      <c r="J201" s="68">
        <f t="shared" ref="J201:J202" si="83">H201*(1+I201)</f>
        <v>0</v>
      </c>
    </row>
    <row r="202" spans="1:10" s="62" customFormat="1" ht="15" customHeight="1" x14ac:dyDescent="0.2">
      <c r="A202" s="64" t="s">
        <v>365</v>
      </c>
      <c r="B202" s="249" t="s">
        <v>360</v>
      </c>
      <c r="C202" s="249"/>
      <c r="D202" s="249"/>
      <c r="E202" s="79" t="s">
        <v>187</v>
      </c>
      <c r="F202" s="78">
        <v>6</v>
      </c>
      <c r="G202" s="127"/>
      <c r="H202" s="72">
        <f t="shared" si="82"/>
        <v>0</v>
      </c>
      <c r="I202" s="76">
        <f>H14</f>
        <v>0</v>
      </c>
      <c r="J202" s="68">
        <f t="shared" si="83"/>
        <v>0</v>
      </c>
    </row>
    <row r="203" spans="1:10" s="62" customFormat="1" ht="15" customHeight="1" x14ac:dyDescent="0.2">
      <c r="A203" s="64" t="s">
        <v>366</v>
      </c>
      <c r="B203" s="249" t="s">
        <v>361</v>
      </c>
      <c r="C203" s="249"/>
      <c r="D203" s="249"/>
      <c r="E203" s="79" t="s">
        <v>187</v>
      </c>
      <c r="F203" s="78">
        <v>3</v>
      </c>
      <c r="G203" s="126"/>
      <c r="H203" s="72">
        <f t="shared" ref="H203" si="84">G203*F203</f>
        <v>0</v>
      </c>
      <c r="I203" s="76">
        <f>H14</f>
        <v>0</v>
      </c>
      <c r="J203" s="68">
        <f t="shared" ref="J203" si="85">H203*(1+I203)</f>
        <v>0</v>
      </c>
    </row>
    <row r="204" spans="1:10" s="62" customFormat="1" ht="15" customHeight="1" x14ac:dyDescent="0.2">
      <c r="A204" s="64" t="s">
        <v>489</v>
      </c>
      <c r="B204" s="249" t="s">
        <v>490</v>
      </c>
      <c r="C204" s="249"/>
      <c r="D204" s="249"/>
      <c r="E204" s="79" t="s">
        <v>187</v>
      </c>
      <c r="F204" s="78">
        <v>13</v>
      </c>
      <c r="G204" s="126"/>
      <c r="H204" s="72">
        <f t="shared" ref="H204" si="86">G204*F204</f>
        <v>0</v>
      </c>
      <c r="I204" s="76">
        <f>H14</f>
        <v>0</v>
      </c>
      <c r="J204" s="68">
        <f t="shared" ref="J204" si="87">H204*(1+I204)</f>
        <v>0</v>
      </c>
    </row>
    <row r="205" spans="1:10" s="62" customFormat="1" ht="15" customHeight="1" x14ac:dyDescent="0.2">
      <c r="A205" s="64"/>
      <c r="B205" s="253" t="s">
        <v>6</v>
      </c>
      <c r="C205" s="253"/>
      <c r="D205" s="253"/>
      <c r="E205" s="64"/>
      <c r="F205" s="71"/>
      <c r="G205" s="72"/>
      <c r="H205" s="73">
        <f>SUM(H198:H204)</f>
        <v>0</v>
      </c>
      <c r="I205" s="72"/>
      <c r="J205" s="74">
        <f>SUM(J198:J204)</f>
        <v>0</v>
      </c>
    </row>
    <row r="206" spans="1:10" s="62" customFormat="1" ht="15" customHeight="1" x14ac:dyDescent="0.2">
      <c r="A206" s="269"/>
      <c r="B206" s="270"/>
      <c r="C206" s="270"/>
      <c r="D206" s="270"/>
      <c r="E206" s="270"/>
      <c r="F206" s="270"/>
      <c r="G206" s="270"/>
      <c r="H206" s="270"/>
      <c r="I206" s="270"/>
      <c r="J206" s="270"/>
    </row>
    <row r="207" spans="1:10" s="62" customFormat="1" ht="15" customHeight="1" x14ac:dyDescent="0.2">
      <c r="A207" s="63" t="s">
        <v>39</v>
      </c>
      <c r="B207" s="298" t="s">
        <v>72</v>
      </c>
      <c r="C207" s="299"/>
      <c r="D207" s="299"/>
      <c r="E207" s="299"/>
      <c r="F207" s="299"/>
      <c r="G207" s="299"/>
      <c r="H207" s="299"/>
      <c r="I207" s="299"/>
      <c r="J207" s="299"/>
    </row>
    <row r="208" spans="1:10" s="62" customFormat="1" ht="15" customHeight="1" x14ac:dyDescent="0.2">
      <c r="A208" s="64"/>
      <c r="B208" s="309" t="s">
        <v>300</v>
      </c>
      <c r="C208" s="310"/>
      <c r="D208" s="311"/>
      <c r="E208" s="64"/>
      <c r="F208" s="66"/>
      <c r="G208" s="72"/>
      <c r="H208" s="72"/>
      <c r="I208" s="76"/>
      <c r="J208" s="68"/>
    </row>
    <row r="209" spans="1:10" s="62" customFormat="1" ht="30" customHeight="1" x14ac:dyDescent="0.2">
      <c r="A209" s="64" t="s">
        <v>40</v>
      </c>
      <c r="B209" s="290" t="s">
        <v>304</v>
      </c>
      <c r="C209" s="291"/>
      <c r="D209" s="292"/>
      <c r="E209" s="64" t="s">
        <v>121</v>
      </c>
      <c r="F209" s="66">
        <v>966.52</v>
      </c>
      <c r="G209" s="126"/>
      <c r="H209" s="72">
        <f t="shared" ref="H209:H210" si="88">G209*F209</f>
        <v>0</v>
      </c>
      <c r="I209" s="76">
        <f>H13</f>
        <v>0</v>
      </c>
      <c r="J209" s="68">
        <f t="shared" ref="J209:J210" si="89">H209*(1+I209)</f>
        <v>0</v>
      </c>
    </row>
    <row r="210" spans="1:10" s="62" customFormat="1" ht="30" customHeight="1" x14ac:dyDescent="0.2">
      <c r="A210" s="64" t="s">
        <v>299</v>
      </c>
      <c r="B210" s="290" t="s">
        <v>298</v>
      </c>
      <c r="C210" s="291"/>
      <c r="D210" s="292"/>
      <c r="E210" s="64" t="s">
        <v>121</v>
      </c>
      <c r="F210" s="66">
        <v>966.52</v>
      </c>
      <c r="G210" s="126"/>
      <c r="H210" s="72">
        <f t="shared" si="88"/>
        <v>0</v>
      </c>
      <c r="I210" s="76">
        <f>H13</f>
        <v>0</v>
      </c>
      <c r="J210" s="68">
        <f t="shared" si="89"/>
        <v>0</v>
      </c>
    </row>
    <row r="211" spans="1:10" s="62" customFormat="1" ht="30" customHeight="1" x14ac:dyDescent="0.2">
      <c r="A211" s="65" t="s">
        <v>505</v>
      </c>
      <c r="B211" s="290" t="s">
        <v>305</v>
      </c>
      <c r="C211" s="291"/>
      <c r="D211" s="292"/>
      <c r="E211" s="65" t="s">
        <v>121</v>
      </c>
      <c r="F211" s="66">
        <v>966.52</v>
      </c>
      <c r="G211" s="126"/>
      <c r="H211" s="68">
        <f t="shared" ref="H211:H212" si="90">G211*F211</f>
        <v>0</v>
      </c>
      <c r="I211" s="69">
        <f>H13</f>
        <v>0</v>
      </c>
      <c r="J211" s="68">
        <f t="shared" ref="J211:J212" si="91">H211*(1+I211)</f>
        <v>0</v>
      </c>
    </row>
    <row r="212" spans="1:10" s="62" customFormat="1" ht="30" customHeight="1" x14ac:dyDescent="0.2">
      <c r="A212" s="65" t="s">
        <v>301</v>
      </c>
      <c r="B212" s="290" t="s">
        <v>477</v>
      </c>
      <c r="C212" s="291"/>
      <c r="D212" s="292"/>
      <c r="E212" s="65" t="s">
        <v>121</v>
      </c>
      <c r="F212" s="66">
        <v>250</v>
      </c>
      <c r="G212" s="126"/>
      <c r="H212" s="68">
        <f t="shared" si="90"/>
        <v>0</v>
      </c>
      <c r="I212" s="69">
        <f>H13</f>
        <v>0</v>
      </c>
      <c r="J212" s="68">
        <f t="shared" si="91"/>
        <v>0</v>
      </c>
    </row>
    <row r="213" spans="1:10" s="62" customFormat="1" ht="15" customHeight="1" x14ac:dyDescent="0.2">
      <c r="A213" s="64"/>
      <c r="B213" s="309" t="s">
        <v>297</v>
      </c>
      <c r="C213" s="310"/>
      <c r="D213" s="311"/>
      <c r="E213" s="64"/>
      <c r="F213" s="66"/>
      <c r="G213" s="72"/>
      <c r="H213" s="72"/>
      <c r="I213" s="76"/>
      <c r="J213" s="68"/>
    </row>
    <row r="214" spans="1:10" s="97" customFormat="1" ht="30" customHeight="1" x14ac:dyDescent="0.2">
      <c r="A214" s="64" t="s">
        <v>302</v>
      </c>
      <c r="B214" s="290" t="s">
        <v>304</v>
      </c>
      <c r="C214" s="291"/>
      <c r="D214" s="292"/>
      <c r="E214" s="64" t="s">
        <v>121</v>
      </c>
      <c r="F214" s="66">
        <v>896.14</v>
      </c>
      <c r="G214" s="126"/>
      <c r="H214" s="72">
        <f t="shared" ref="H214:H216" si="92">G214*F214</f>
        <v>0</v>
      </c>
      <c r="I214" s="76">
        <f>H13</f>
        <v>0</v>
      </c>
      <c r="J214" s="68">
        <f t="shared" ref="J214:J216" si="93">H214*(1+I214)</f>
        <v>0</v>
      </c>
    </row>
    <row r="215" spans="1:10" s="62" customFormat="1" ht="30" customHeight="1" x14ac:dyDescent="0.2">
      <c r="A215" s="64" t="s">
        <v>303</v>
      </c>
      <c r="B215" s="290" t="s">
        <v>298</v>
      </c>
      <c r="C215" s="291"/>
      <c r="D215" s="292"/>
      <c r="E215" s="64" t="s">
        <v>121</v>
      </c>
      <c r="F215" s="66">
        <v>896.14</v>
      </c>
      <c r="G215" s="126"/>
      <c r="H215" s="72">
        <f t="shared" si="92"/>
        <v>0</v>
      </c>
      <c r="I215" s="76">
        <f>H13</f>
        <v>0</v>
      </c>
      <c r="J215" s="68">
        <f t="shared" si="93"/>
        <v>0</v>
      </c>
    </row>
    <row r="216" spans="1:10" s="97" customFormat="1" ht="30" customHeight="1" x14ac:dyDescent="0.2">
      <c r="A216" s="64" t="s">
        <v>307</v>
      </c>
      <c r="B216" s="290" t="s">
        <v>306</v>
      </c>
      <c r="C216" s="291"/>
      <c r="D216" s="292"/>
      <c r="E216" s="64" t="s">
        <v>121</v>
      </c>
      <c r="F216" s="66">
        <v>896.14</v>
      </c>
      <c r="G216" s="126"/>
      <c r="H216" s="72">
        <f t="shared" si="92"/>
        <v>0</v>
      </c>
      <c r="I216" s="76">
        <f>H13</f>
        <v>0</v>
      </c>
      <c r="J216" s="68">
        <f t="shared" si="93"/>
        <v>0</v>
      </c>
    </row>
    <row r="217" spans="1:10" s="62" customFormat="1" ht="15" customHeight="1" x14ac:dyDescent="0.2">
      <c r="A217" s="64"/>
      <c r="B217" s="253" t="s">
        <v>6</v>
      </c>
      <c r="C217" s="253"/>
      <c r="D217" s="253"/>
      <c r="E217" s="70"/>
      <c r="F217" s="71"/>
      <c r="G217" s="72"/>
      <c r="H217" s="73">
        <f>SUM(H209:H216)</f>
        <v>0</v>
      </c>
      <c r="I217" s="73"/>
      <c r="J217" s="74">
        <f>SUM(J209:J216)</f>
        <v>0</v>
      </c>
    </row>
    <row r="218" spans="1:10" s="62" customFormat="1" ht="15" customHeight="1" x14ac:dyDescent="0.2">
      <c r="A218" s="269"/>
      <c r="B218" s="270"/>
      <c r="C218" s="270"/>
      <c r="D218" s="270"/>
      <c r="E218" s="270"/>
      <c r="F218" s="270"/>
      <c r="G218" s="270"/>
      <c r="H218" s="270"/>
      <c r="I218" s="270"/>
      <c r="J218" s="270"/>
    </row>
    <row r="219" spans="1:10" s="62" customFormat="1" ht="15" customHeight="1" x14ac:dyDescent="0.2">
      <c r="A219" s="63" t="s">
        <v>41</v>
      </c>
      <c r="B219" s="293" t="s">
        <v>42</v>
      </c>
      <c r="C219" s="294"/>
      <c r="D219" s="294"/>
      <c r="E219" s="294"/>
      <c r="F219" s="294"/>
      <c r="G219" s="294"/>
      <c r="H219" s="294"/>
      <c r="I219" s="294"/>
      <c r="J219" s="294"/>
    </row>
    <row r="220" spans="1:10" s="62" customFormat="1" ht="15" customHeight="1" x14ac:dyDescent="0.2">
      <c r="A220" s="77" t="s">
        <v>43</v>
      </c>
      <c r="B220" s="254" t="s">
        <v>497</v>
      </c>
      <c r="C220" s="254"/>
      <c r="D220" s="254"/>
      <c r="E220" s="65" t="s">
        <v>132</v>
      </c>
      <c r="F220" s="86">
        <v>46</v>
      </c>
      <c r="G220" s="126"/>
      <c r="H220" s="68">
        <f>G220*F220</f>
        <v>0</v>
      </c>
      <c r="I220" s="69">
        <f>H14</f>
        <v>0</v>
      </c>
      <c r="J220" s="68">
        <f>H220*(1+I220)</f>
        <v>0</v>
      </c>
    </row>
    <row r="221" spans="1:10" s="62" customFormat="1" ht="15" customHeight="1" x14ac:dyDescent="0.2">
      <c r="A221" s="64"/>
      <c r="B221" s="253" t="s">
        <v>6</v>
      </c>
      <c r="C221" s="253"/>
      <c r="D221" s="253"/>
      <c r="E221" s="64"/>
      <c r="F221" s="71"/>
      <c r="G221" s="72"/>
      <c r="H221" s="73">
        <f>H220</f>
        <v>0</v>
      </c>
      <c r="I221" s="72"/>
      <c r="J221" s="74">
        <f>J220</f>
        <v>0</v>
      </c>
    </row>
    <row r="222" spans="1:10" s="62" customFormat="1" ht="15" customHeight="1" x14ac:dyDescent="0.2">
      <c r="A222" s="269"/>
      <c r="B222" s="270"/>
      <c r="C222" s="270"/>
      <c r="D222" s="270"/>
      <c r="E222" s="270"/>
      <c r="F222" s="270"/>
      <c r="G222" s="270"/>
      <c r="H222" s="270"/>
      <c r="I222" s="270"/>
      <c r="J222" s="270"/>
    </row>
    <row r="223" spans="1:10" s="62" customFormat="1" ht="15" customHeight="1" x14ac:dyDescent="0.2">
      <c r="A223" s="63" t="s">
        <v>44</v>
      </c>
      <c r="B223" s="262" t="s">
        <v>45</v>
      </c>
      <c r="C223" s="262"/>
      <c r="D223" s="262"/>
      <c r="E223" s="262"/>
      <c r="F223" s="262"/>
      <c r="G223" s="262"/>
      <c r="H223" s="262"/>
      <c r="I223" s="262"/>
      <c r="J223" s="262"/>
    </row>
    <row r="224" spans="1:10" s="62" customFormat="1" ht="15" customHeight="1" x14ac:dyDescent="0.2">
      <c r="A224" s="65"/>
      <c r="B224" s="261" t="s">
        <v>375</v>
      </c>
      <c r="C224" s="261"/>
      <c r="D224" s="261"/>
      <c r="E224" s="65"/>
      <c r="F224" s="66"/>
      <c r="G224" s="72"/>
      <c r="H224" s="72"/>
      <c r="I224" s="76"/>
      <c r="J224" s="68"/>
    </row>
    <row r="225" spans="1:10" s="62" customFormat="1" ht="15" customHeight="1" x14ac:dyDescent="0.2">
      <c r="A225" s="65" t="s">
        <v>46</v>
      </c>
      <c r="B225" s="254" t="s">
        <v>367</v>
      </c>
      <c r="C225" s="254"/>
      <c r="D225" s="254"/>
      <c r="E225" s="65" t="s">
        <v>121</v>
      </c>
      <c r="F225" s="66">
        <v>966.5</v>
      </c>
      <c r="G225" s="126"/>
      <c r="H225" s="72">
        <f t="shared" ref="H225" si="94">G225*F225</f>
        <v>0</v>
      </c>
      <c r="I225" s="76">
        <f>H13</f>
        <v>0</v>
      </c>
      <c r="J225" s="68">
        <f t="shared" ref="J225" si="95">H225*(1+I225)</f>
        <v>0</v>
      </c>
    </row>
    <row r="226" spans="1:10" s="62" customFormat="1" ht="15" customHeight="1" x14ac:dyDescent="0.2">
      <c r="A226" s="65" t="s">
        <v>148</v>
      </c>
      <c r="B226" s="254" t="s">
        <v>368</v>
      </c>
      <c r="C226" s="254"/>
      <c r="D226" s="254"/>
      <c r="E226" s="77" t="s">
        <v>121</v>
      </c>
      <c r="F226" s="78">
        <v>250</v>
      </c>
      <c r="G226" s="126"/>
      <c r="H226" s="72">
        <f t="shared" ref="H226" si="96">G226*F226</f>
        <v>0</v>
      </c>
      <c r="I226" s="76">
        <f>H13</f>
        <v>0</v>
      </c>
      <c r="J226" s="68">
        <f t="shared" ref="J226:J227" si="97">H226*(1+I226)</f>
        <v>0</v>
      </c>
    </row>
    <row r="227" spans="1:10" s="62" customFormat="1" ht="15" customHeight="1" x14ac:dyDescent="0.2">
      <c r="A227" s="65" t="s">
        <v>374</v>
      </c>
      <c r="B227" s="254" t="s">
        <v>369</v>
      </c>
      <c r="C227" s="254"/>
      <c r="D227" s="254"/>
      <c r="E227" s="65" t="s">
        <v>121</v>
      </c>
      <c r="F227" s="66">
        <v>966.5</v>
      </c>
      <c r="G227" s="126"/>
      <c r="H227" s="68">
        <f t="shared" ref="H227" si="98">G227*F227</f>
        <v>0</v>
      </c>
      <c r="I227" s="69">
        <f>H13</f>
        <v>0</v>
      </c>
      <c r="J227" s="68">
        <f t="shared" si="97"/>
        <v>0</v>
      </c>
    </row>
    <row r="228" spans="1:10" s="62" customFormat="1" ht="15" customHeight="1" x14ac:dyDescent="0.2">
      <c r="A228" s="65" t="s">
        <v>376</v>
      </c>
      <c r="B228" s="254" t="s">
        <v>405</v>
      </c>
      <c r="C228" s="254"/>
      <c r="D228" s="254"/>
      <c r="E228" s="65" t="s">
        <v>121</v>
      </c>
      <c r="F228" s="66">
        <v>250</v>
      </c>
      <c r="G228" s="126"/>
      <c r="H228" s="68">
        <f t="shared" ref="H228" si="99">G228*F228</f>
        <v>0</v>
      </c>
      <c r="I228" s="69">
        <f>H13</f>
        <v>0</v>
      </c>
      <c r="J228" s="68">
        <f t="shared" ref="J228" si="100">H228*(1+I228)</f>
        <v>0</v>
      </c>
    </row>
    <row r="229" spans="1:10" s="62" customFormat="1" ht="15" customHeight="1" x14ac:dyDescent="0.2">
      <c r="A229" s="77"/>
      <c r="B229" s="261" t="s">
        <v>476</v>
      </c>
      <c r="C229" s="261"/>
      <c r="D229" s="261"/>
      <c r="E229" s="77"/>
      <c r="F229" s="78"/>
      <c r="G229" s="83"/>
      <c r="H229" s="83"/>
      <c r="I229" s="98"/>
      <c r="J229" s="83"/>
    </row>
    <row r="230" spans="1:10" s="62" customFormat="1" ht="30" customHeight="1" x14ac:dyDescent="0.2">
      <c r="A230" s="77" t="s">
        <v>380</v>
      </c>
      <c r="B230" s="254" t="s">
        <v>379</v>
      </c>
      <c r="C230" s="254"/>
      <c r="D230" s="254"/>
      <c r="E230" s="65" t="s">
        <v>121</v>
      </c>
      <c r="F230" s="66">
        <v>73</v>
      </c>
      <c r="G230" s="126"/>
      <c r="H230" s="68">
        <f>G230*F230</f>
        <v>0</v>
      </c>
      <c r="I230" s="69">
        <f>H13</f>
        <v>0</v>
      </c>
      <c r="J230" s="68">
        <f>H230*(1+I230)</f>
        <v>0</v>
      </c>
    </row>
    <row r="231" spans="1:10" s="62" customFormat="1" ht="30" customHeight="1" x14ac:dyDescent="0.2">
      <c r="A231" s="77" t="s">
        <v>404</v>
      </c>
      <c r="B231" s="254" t="s">
        <v>378</v>
      </c>
      <c r="C231" s="254"/>
      <c r="D231" s="254"/>
      <c r="E231" s="65" t="s">
        <v>121</v>
      </c>
      <c r="F231" s="66">
        <v>73</v>
      </c>
      <c r="G231" s="126"/>
      <c r="H231" s="68">
        <f t="shared" ref="H231" si="101">G231*F231</f>
        <v>0</v>
      </c>
      <c r="I231" s="69">
        <f>H13</f>
        <v>0</v>
      </c>
      <c r="J231" s="68">
        <f t="shared" ref="J231" si="102">H231*(1+I231)</f>
        <v>0</v>
      </c>
    </row>
    <row r="232" spans="1:10" s="62" customFormat="1" ht="15" customHeight="1" x14ac:dyDescent="0.2">
      <c r="A232" s="72"/>
      <c r="B232" s="316" t="s">
        <v>6</v>
      </c>
      <c r="C232" s="316"/>
      <c r="D232" s="316"/>
      <c r="E232" s="72"/>
      <c r="F232" s="72"/>
      <c r="G232" s="72"/>
      <c r="H232" s="73">
        <f>SUM(H224:H231)</f>
        <v>0</v>
      </c>
      <c r="I232" s="72"/>
      <c r="J232" s="74">
        <f>SUM(J224:J231)</f>
        <v>0</v>
      </c>
    </row>
    <row r="233" spans="1:10" s="62" customFormat="1" ht="15" customHeight="1" x14ac:dyDescent="0.2">
      <c r="A233" s="269"/>
      <c r="B233" s="270"/>
      <c r="C233" s="270"/>
      <c r="D233" s="270"/>
      <c r="E233" s="270"/>
      <c r="F233" s="270"/>
      <c r="G233" s="270"/>
      <c r="H233" s="270"/>
      <c r="I233" s="270"/>
      <c r="J233" s="270"/>
    </row>
    <row r="234" spans="1:10" s="62" customFormat="1" ht="15" customHeight="1" x14ac:dyDescent="0.2">
      <c r="A234" s="63" t="s">
        <v>47</v>
      </c>
      <c r="B234" s="262" t="s">
        <v>48</v>
      </c>
      <c r="C234" s="262"/>
      <c r="D234" s="262"/>
      <c r="E234" s="262"/>
      <c r="F234" s="262"/>
      <c r="G234" s="262"/>
      <c r="H234" s="262"/>
      <c r="I234" s="262"/>
      <c r="J234" s="262"/>
    </row>
    <row r="235" spans="1:10" s="62" customFormat="1" ht="30" customHeight="1" x14ac:dyDescent="0.2">
      <c r="A235" s="65" t="s">
        <v>49</v>
      </c>
      <c r="B235" s="249" t="s">
        <v>221</v>
      </c>
      <c r="C235" s="249"/>
      <c r="D235" s="249"/>
      <c r="E235" s="65" t="s">
        <v>187</v>
      </c>
      <c r="F235" s="86">
        <v>2</v>
      </c>
      <c r="G235" s="126"/>
      <c r="H235" s="68">
        <f t="shared" ref="H235:H240" si="103">G235*F235</f>
        <v>0</v>
      </c>
      <c r="I235" s="69">
        <f>H14</f>
        <v>0</v>
      </c>
      <c r="J235" s="68">
        <f t="shared" ref="J235:J240" si="104">H235*(1+I235)</f>
        <v>0</v>
      </c>
    </row>
    <row r="236" spans="1:10" s="62" customFormat="1" ht="15" customHeight="1" x14ac:dyDescent="0.2">
      <c r="A236" s="65" t="s">
        <v>218</v>
      </c>
      <c r="B236" s="249" t="s">
        <v>222</v>
      </c>
      <c r="C236" s="249"/>
      <c r="D236" s="249"/>
      <c r="E236" s="65" t="s">
        <v>187</v>
      </c>
      <c r="F236" s="86">
        <v>20</v>
      </c>
      <c r="G236" s="126"/>
      <c r="H236" s="68">
        <f t="shared" si="103"/>
        <v>0</v>
      </c>
      <c r="I236" s="69">
        <f>H14</f>
        <v>0</v>
      </c>
      <c r="J236" s="68">
        <f t="shared" si="104"/>
        <v>0</v>
      </c>
    </row>
    <row r="237" spans="1:10" s="62" customFormat="1" ht="15" customHeight="1" x14ac:dyDescent="0.2">
      <c r="A237" s="65" t="s">
        <v>219</v>
      </c>
      <c r="B237" s="249" t="s">
        <v>223</v>
      </c>
      <c r="C237" s="249"/>
      <c r="D237" s="249"/>
      <c r="E237" s="65" t="s">
        <v>187</v>
      </c>
      <c r="F237" s="86">
        <v>192</v>
      </c>
      <c r="G237" s="126"/>
      <c r="H237" s="68">
        <f t="shared" si="103"/>
        <v>0</v>
      </c>
      <c r="I237" s="69">
        <f>H14</f>
        <v>0</v>
      </c>
      <c r="J237" s="68">
        <f t="shared" si="104"/>
        <v>0</v>
      </c>
    </row>
    <row r="238" spans="1:10" s="62" customFormat="1" ht="15" customHeight="1" x14ac:dyDescent="0.2">
      <c r="A238" s="65" t="s">
        <v>220</v>
      </c>
      <c r="B238" s="249" t="s">
        <v>498</v>
      </c>
      <c r="C238" s="249"/>
      <c r="D238" s="249"/>
      <c r="E238" s="65" t="s">
        <v>187</v>
      </c>
      <c r="F238" s="86">
        <v>8</v>
      </c>
      <c r="G238" s="126"/>
      <c r="H238" s="68">
        <f t="shared" ref="H238" si="105">G238*F238</f>
        <v>0</v>
      </c>
      <c r="I238" s="69">
        <f>H14</f>
        <v>0</v>
      </c>
      <c r="J238" s="68">
        <f t="shared" ref="J238" si="106">H238*(1+I238)</f>
        <v>0</v>
      </c>
    </row>
    <row r="239" spans="1:10" s="62" customFormat="1" ht="15" customHeight="1" x14ac:dyDescent="0.2">
      <c r="A239" s="65" t="s">
        <v>242</v>
      </c>
      <c r="B239" s="254" t="s">
        <v>465</v>
      </c>
      <c r="C239" s="254"/>
      <c r="D239" s="254"/>
      <c r="E239" s="65" t="s">
        <v>121</v>
      </c>
      <c r="F239" s="86">
        <f>25*2*2</f>
        <v>100</v>
      </c>
      <c r="G239" s="126"/>
      <c r="H239" s="68">
        <f>G239*F239</f>
        <v>0</v>
      </c>
      <c r="I239" s="69">
        <f>H14</f>
        <v>0</v>
      </c>
      <c r="J239" s="68">
        <f>H239*(1+I239)</f>
        <v>0</v>
      </c>
    </row>
    <row r="240" spans="1:10" s="62" customFormat="1" ht="15" customHeight="1" x14ac:dyDescent="0.2">
      <c r="A240" s="65" t="s">
        <v>506</v>
      </c>
      <c r="B240" s="263" t="s">
        <v>501</v>
      </c>
      <c r="C240" s="264"/>
      <c r="D240" s="265"/>
      <c r="E240" s="77" t="s">
        <v>121</v>
      </c>
      <c r="F240" s="99">
        <v>16</v>
      </c>
      <c r="G240" s="126"/>
      <c r="H240" s="68">
        <f t="shared" si="103"/>
        <v>0</v>
      </c>
      <c r="I240" s="69">
        <f>H13</f>
        <v>0</v>
      </c>
      <c r="J240" s="68">
        <f t="shared" si="104"/>
        <v>0</v>
      </c>
    </row>
    <row r="241" spans="1:10" s="62" customFormat="1" ht="15" customHeight="1" x14ac:dyDescent="0.2">
      <c r="A241" s="65" t="s">
        <v>430</v>
      </c>
      <c r="B241" s="263" t="s">
        <v>499</v>
      </c>
      <c r="C241" s="264"/>
      <c r="D241" s="265"/>
      <c r="E241" s="65" t="s">
        <v>121</v>
      </c>
      <c r="F241" s="100">
        <v>16</v>
      </c>
      <c r="G241" s="126"/>
      <c r="H241" s="68">
        <f>G241*F241</f>
        <v>0</v>
      </c>
      <c r="I241" s="69">
        <f>H13</f>
        <v>0</v>
      </c>
      <c r="J241" s="68">
        <f>H241*(1+I241)</f>
        <v>0</v>
      </c>
    </row>
    <row r="242" spans="1:10" s="62" customFormat="1" ht="15" customHeight="1" x14ac:dyDescent="0.2">
      <c r="A242" s="65" t="s">
        <v>466</v>
      </c>
      <c r="B242" s="254" t="s">
        <v>240</v>
      </c>
      <c r="C242" s="254"/>
      <c r="D242" s="254"/>
      <c r="E242" s="65" t="s">
        <v>121</v>
      </c>
      <c r="F242" s="66">
        <f>(77+35)*1.8</f>
        <v>201.6</v>
      </c>
      <c r="G242" s="126"/>
      <c r="H242" s="68">
        <f t="shared" ref="H242:H243" si="107">G242*F242</f>
        <v>0</v>
      </c>
      <c r="I242" s="69">
        <f>H14</f>
        <v>0</v>
      </c>
      <c r="J242" s="68">
        <f t="shared" ref="J242:J243" si="108">H242*(1+I242)</f>
        <v>0</v>
      </c>
    </row>
    <row r="243" spans="1:10" s="62" customFormat="1" ht="30" customHeight="1" x14ac:dyDescent="0.2">
      <c r="A243" s="65" t="s">
        <v>467</v>
      </c>
      <c r="B243" s="254" t="s">
        <v>241</v>
      </c>
      <c r="C243" s="254"/>
      <c r="D243" s="254"/>
      <c r="E243" s="65" t="s">
        <v>139</v>
      </c>
      <c r="F243" s="86">
        <f>(2.5*22+5.2*13)*0.12</f>
        <v>14.712</v>
      </c>
      <c r="G243" s="126"/>
      <c r="H243" s="68">
        <f t="shared" si="107"/>
        <v>0</v>
      </c>
      <c r="I243" s="69">
        <f>H14</f>
        <v>0</v>
      </c>
      <c r="J243" s="68">
        <f t="shared" si="108"/>
        <v>0</v>
      </c>
    </row>
    <row r="244" spans="1:10" s="62" customFormat="1" ht="15" customHeight="1" x14ac:dyDescent="0.2">
      <c r="A244" s="65" t="s">
        <v>507</v>
      </c>
      <c r="B244" s="254" t="s">
        <v>290</v>
      </c>
      <c r="C244" s="254"/>
      <c r="D244" s="254"/>
      <c r="E244" s="65" t="s">
        <v>121</v>
      </c>
      <c r="F244" s="86">
        <f>(2.5*22+5.2*13)*2</f>
        <v>245.20000000000002</v>
      </c>
      <c r="G244" s="126"/>
      <c r="H244" s="68">
        <f>G244*F244</f>
        <v>0</v>
      </c>
      <c r="I244" s="69">
        <f>H14</f>
        <v>0</v>
      </c>
      <c r="J244" s="68">
        <f>H244*(1+I244)</f>
        <v>0</v>
      </c>
    </row>
    <row r="245" spans="1:10" s="62" customFormat="1" ht="15" customHeight="1" x14ac:dyDescent="0.2">
      <c r="A245" s="64"/>
      <c r="B245" s="253" t="s">
        <v>6</v>
      </c>
      <c r="C245" s="253"/>
      <c r="D245" s="253"/>
      <c r="E245" s="64"/>
      <c r="F245" s="75"/>
      <c r="G245" s="72"/>
      <c r="H245" s="73">
        <f>SUM(H235:H244)</f>
        <v>0</v>
      </c>
      <c r="I245" s="72"/>
      <c r="J245" s="74">
        <f>SUM(J235:J244)</f>
        <v>0</v>
      </c>
    </row>
    <row r="246" spans="1:10" s="62" customFormat="1" ht="15" customHeight="1" x14ac:dyDescent="0.2">
      <c r="A246" s="269"/>
      <c r="B246" s="270"/>
      <c r="C246" s="270"/>
      <c r="D246" s="270"/>
      <c r="E246" s="270"/>
      <c r="F246" s="270"/>
      <c r="G246" s="270"/>
      <c r="H246" s="270"/>
      <c r="I246" s="270"/>
      <c r="J246" s="270"/>
    </row>
    <row r="247" spans="1:10" s="62" customFormat="1" ht="15" customHeight="1" x14ac:dyDescent="0.2">
      <c r="A247" s="63" t="s">
        <v>50</v>
      </c>
      <c r="B247" s="262" t="s">
        <v>51</v>
      </c>
      <c r="C247" s="262"/>
      <c r="D247" s="262"/>
      <c r="E247" s="262"/>
      <c r="F247" s="262"/>
      <c r="G247" s="262"/>
      <c r="H247" s="262"/>
      <c r="I247" s="262"/>
      <c r="J247" s="262"/>
    </row>
    <row r="248" spans="1:10" s="62" customFormat="1" ht="15" customHeight="1" x14ac:dyDescent="0.2">
      <c r="A248" s="64" t="s">
        <v>52</v>
      </c>
      <c r="B248" s="249" t="s">
        <v>116</v>
      </c>
      <c r="C248" s="249"/>
      <c r="D248" s="249"/>
      <c r="E248" s="64"/>
      <c r="F248" s="101"/>
      <c r="G248" s="72"/>
      <c r="H248" s="72">
        <f>G248*F248</f>
        <v>0</v>
      </c>
      <c r="I248" s="69"/>
      <c r="J248" s="68">
        <f>H248*(1+I248)</f>
        <v>0</v>
      </c>
    </row>
    <row r="249" spans="1:10" s="62" customFormat="1" ht="15" customHeight="1" x14ac:dyDescent="0.2">
      <c r="A249" s="64"/>
      <c r="B249" s="253" t="s">
        <v>6</v>
      </c>
      <c r="C249" s="253"/>
      <c r="D249" s="253"/>
      <c r="E249" s="64"/>
      <c r="F249" s="75"/>
      <c r="G249" s="72"/>
      <c r="H249" s="73">
        <f>SUM(H248:H248)</f>
        <v>0</v>
      </c>
      <c r="I249" s="72"/>
      <c r="J249" s="74">
        <f>SUM(J248:J248)</f>
        <v>0</v>
      </c>
    </row>
    <row r="250" spans="1:10" s="62" customFormat="1" ht="15" customHeight="1" x14ac:dyDescent="0.2">
      <c r="A250" s="269"/>
      <c r="B250" s="270"/>
      <c r="C250" s="270"/>
      <c r="D250" s="270"/>
      <c r="E250" s="270"/>
      <c r="F250" s="270"/>
      <c r="G250" s="270"/>
      <c r="H250" s="270"/>
      <c r="I250" s="270"/>
      <c r="J250" s="270"/>
    </row>
    <row r="251" spans="1:10" s="62" customFormat="1" ht="15" customHeight="1" x14ac:dyDescent="0.2">
      <c r="A251" s="63" t="s">
        <v>53</v>
      </c>
      <c r="B251" s="262" t="s">
        <v>54</v>
      </c>
      <c r="C251" s="262"/>
      <c r="D251" s="262"/>
      <c r="E251" s="262"/>
      <c r="F251" s="262"/>
      <c r="G251" s="262"/>
      <c r="H251" s="262"/>
      <c r="I251" s="262"/>
      <c r="J251" s="262"/>
    </row>
    <row r="252" spans="1:10" s="62" customFormat="1" ht="15" customHeight="1" x14ac:dyDescent="0.2">
      <c r="A252" s="65" t="s">
        <v>55</v>
      </c>
      <c r="B252" s="254" t="s">
        <v>291</v>
      </c>
      <c r="C252" s="254"/>
      <c r="D252" s="254"/>
      <c r="E252" s="65" t="s">
        <v>134</v>
      </c>
      <c r="F252" s="86">
        <v>2</v>
      </c>
      <c r="G252" s="126"/>
      <c r="H252" s="68">
        <f>G252*F252</f>
        <v>0</v>
      </c>
      <c r="I252" s="69">
        <f>H15</f>
        <v>0</v>
      </c>
      <c r="J252" s="68">
        <f>H252*(1+I252)</f>
        <v>0</v>
      </c>
    </row>
    <row r="253" spans="1:10" s="62" customFormat="1" ht="15" customHeight="1" x14ac:dyDescent="0.2">
      <c r="A253" s="65" t="s">
        <v>224</v>
      </c>
      <c r="B253" s="254" t="s">
        <v>401</v>
      </c>
      <c r="C253" s="254"/>
      <c r="D253" s="254"/>
      <c r="E253" s="65" t="s">
        <v>137</v>
      </c>
      <c r="F253" s="86">
        <v>12</v>
      </c>
      <c r="G253" s="126"/>
      <c r="H253" s="68">
        <f>G253*F253</f>
        <v>0</v>
      </c>
      <c r="I253" s="69">
        <f>H15</f>
        <v>0</v>
      </c>
      <c r="J253" s="68">
        <f>H253*(1+I253)</f>
        <v>0</v>
      </c>
    </row>
    <row r="254" spans="1:10" s="62" customFormat="1" ht="15" customHeight="1" x14ac:dyDescent="0.2">
      <c r="A254" s="64"/>
      <c r="B254" s="253" t="s">
        <v>6</v>
      </c>
      <c r="C254" s="253"/>
      <c r="D254" s="253"/>
      <c r="E254" s="64"/>
      <c r="F254" s="75"/>
      <c r="G254" s="72"/>
      <c r="H254" s="73">
        <f>SUM(H252:H253)</f>
        <v>0</v>
      </c>
      <c r="I254" s="72"/>
      <c r="J254" s="74">
        <f>SUM(J252:J253)</f>
        <v>0</v>
      </c>
    </row>
    <row r="255" spans="1:10" s="62" customFormat="1" ht="15" customHeight="1" x14ac:dyDescent="0.2">
      <c r="A255" s="269"/>
      <c r="B255" s="270"/>
      <c r="C255" s="270"/>
      <c r="D255" s="270"/>
      <c r="E255" s="270"/>
      <c r="F255" s="270"/>
      <c r="G255" s="270"/>
      <c r="H255" s="270"/>
      <c r="I255" s="270"/>
      <c r="J255" s="270"/>
    </row>
    <row r="256" spans="1:10" s="62" customFormat="1" ht="15" customHeight="1" x14ac:dyDescent="0.2">
      <c r="A256" s="63" t="s">
        <v>56</v>
      </c>
      <c r="B256" s="262" t="s">
        <v>57</v>
      </c>
      <c r="C256" s="262"/>
      <c r="D256" s="262"/>
      <c r="E256" s="262"/>
      <c r="F256" s="262"/>
      <c r="G256" s="262"/>
      <c r="H256" s="262"/>
      <c r="I256" s="262"/>
      <c r="J256" s="262"/>
    </row>
    <row r="257" spans="1:10" s="106" customFormat="1" ht="15" customHeight="1" x14ac:dyDescent="0.2">
      <c r="A257" s="65" t="str">
        <f>Cronograma!A257</f>
        <v>21.1</v>
      </c>
      <c r="B257" s="312" t="s">
        <v>225</v>
      </c>
      <c r="C257" s="312"/>
      <c r="D257" s="312"/>
      <c r="E257" s="102" t="s">
        <v>137</v>
      </c>
      <c r="F257" s="103">
        <v>10</v>
      </c>
      <c r="G257" s="126"/>
      <c r="H257" s="104">
        <f t="shared" ref="H257" si="109">G257*F257</f>
        <v>0</v>
      </c>
      <c r="I257" s="105">
        <f>H14</f>
        <v>0</v>
      </c>
      <c r="J257" s="68">
        <f t="shared" ref="J257" si="110">H257*(1+I257)</f>
        <v>0</v>
      </c>
    </row>
    <row r="258" spans="1:10" s="62" customFormat="1" ht="15" customHeight="1" x14ac:dyDescent="0.2">
      <c r="A258" s="64"/>
      <c r="B258" s="253" t="s">
        <v>6</v>
      </c>
      <c r="C258" s="253"/>
      <c r="D258" s="253"/>
      <c r="E258" s="64"/>
      <c r="F258" s="75"/>
      <c r="G258" s="72"/>
      <c r="H258" s="73">
        <f>SUM(H257:H257)</f>
        <v>0</v>
      </c>
      <c r="I258" s="72"/>
      <c r="J258" s="74">
        <f>SUM(J257:J257)</f>
        <v>0</v>
      </c>
    </row>
    <row r="259" spans="1:10" s="62" customFormat="1" ht="15" customHeight="1" x14ac:dyDescent="0.2">
      <c r="A259" s="269"/>
      <c r="B259" s="270"/>
      <c r="C259" s="270"/>
      <c r="D259" s="270"/>
      <c r="E259" s="270"/>
      <c r="F259" s="270"/>
      <c r="G259" s="270"/>
      <c r="H259" s="270"/>
      <c r="I259" s="270"/>
      <c r="J259" s="270"/>
    </row>
    <row r="260" spans="1:10" s="62" customFormat="1" ht="15" customHeight="1" x14ac:dyDescent="0.2">
      <c r="A260" s="63" t="s">
        <v>59</v>
      </c>
      <c r="B260" s="262" t="s">
        <v>60</v>
      </c>
      <c r="C260" s="262"/>
      <c r="D260" s="262"/>
      <c r="E260" s="262"/>
      <c r="F260" s="262"/>
      <c r="G260" s="262"/>
      <c r="H260" s="262"/>
      <c r="I260" s="262"/>
      <c r="J260" s="262"/>
    </row>
    <row r="261" spans="1:10" s="62" customFormat="1" ht="15" customHeight="1" x14ac:dyDescent="0.2">
      <c r="A261" s="64" t="s">
        <v>61</v>
      </c>
      <c r="B261" s="249" t="s">
        <v>116</v>
      </c>
      <c r="C261" s="249"/>
      <c r="D261" s="249"/>
      <c r="E261" s="64"/>
      <c r="F261" s="101"/>
      <c r="G261" s="72"/>
      <c r="H261" s="72">
        <f>G261*F261</f>
        <v>0</v>
      </c>
      <c r="I261" s="76"/>
      <c r="J261" s="68">
        <f>H261*(1+I261)</f>
        <v>0</v>
      </c>
    </row>
    <row r="262" spans="1:10" s="62" customFormat="1" ht="15" customHeight="1" x14ac:dyDescent="0.2">
      <c r="A262" s="64"/>
      <c r="B262" s="253" t="s">
        <v>6</v>
      </c>
      <c r="C262" s="253"/>
      <c r="D262" s="253"/>
      <c r="E262" s="64"/>
      <c r="F262" s="75"/>
      <c r="G262" s="72"/>
      <c r="H262" s="73">
        <f>SUM(H261)</f>
        <v>0</v>
      </c>
      <c r="I262" s="72"/>
      <c r="J262" s="74">
        <f>SUM(J261:J261)</f>
        <v>0</v>
      </c>
    </row>
    <row r="263" spans="1:10" s="62" customFormat="1" ht="15" customHeight="1" x14ac:dyDescent="0.2">
      <c r="A263" s="269"/>
      <c r="B263" s="270"/>
      <c r="C263" s="270"/>
      <c r="D263" s="270"/>
      <c r="E263" s="270"/>
      <c r="F263" s="270"/>
      <c r="G263" s="270"/>
      <c r="H263" s="270"/>
      <c r="I263" s="270"/>
      <c r="J263" s="270"/>
    </row>
    <row r="264" spans="1:10" s="62" customFormat="1" ht="15" customHeight="1" x14ac:dyDescent="0.2">
      <c r="A264" s="63" t="s">
        <v>62</v>
      </c>
      <c r="B264" s="262" t="s">
        <v>63</v>
      </c>
      <c r="C264" s="262"/>
      <c r="D264" s="262"/>
      <c r="E264" s="262"/>
      <c r="F264" s="262"/>
      <c r="G264" s="262"/>
      <c r="H264" s="262"/>
      <c r="I264" s="262"/>
      <c r="J264" s="262"/>
    </row>
    <row r="265" spans="1:10" s="62" customFormat="1" ht="15" customHeight="1" x14ac:dyDescent="0.2">
      <c r="A265" s="64" t="s">
        <v>64</v>
      </c>
      <c r="B265" s="249" t="s">
        <v>116</v>
      </c>
      <c r="C265" s="249"/>
      <c r="D265" s="249"/>
      <c r="E265" s="64"/>
      <c r="F265" s="101"/>
      <c r="G265" s="72"/>
      <c r="H265" s="72">
        <f>G265*F265</f>
        <v>0</v>
      </c>
      <c r="I265" s="76"/>
      <c r="J265" s="68">
        <f>H265*(1+I265)</f>
        <v>0</v>
      </c>
    </row>
    <row r="266" spans="1:10" s="62" customFormat="1" ht="15" customHeight="1" x14ac:dyDescent="0.2">
      <c r="A266" s="64"/>
      <c r="B266" s="253" t="s">
        <v>6</v>
      </c>
      <c r="C266" s="253"/>
      <c r="D266" s="253"/>
      <c r="E266" s="64"/>
      <c r="F266" s="75"/>
      <c r="G266" s="72"/>
      <c r="H266" s="73">
        <f>SUM(H265:H265)</f>
        <v>0</v>
      </c>
      <c r="I266" s="72"/>
      <c r="J266" s="74">
        <f>SUM(J265:J265)</f>
        <v>0</v>
      </c>
    </row>
    <row r="267" spans="1:10" s="62" customFormat="1" ht="15" customHeight="1" x14ac:dyDescent="0.2">
      <c r="A267" s="269"/>
      <c r="B267" s="270"/>
      <c r="C267" s="270"/>
      <c r="D267" s="270"/>
      <c r="E267" s="270"/>
      <c r="F267" s="270"/>
      <c r="G267" s="270"/>
      <c r="H267" s="270"/>
      <c r="I267" s="270"/>
      <c r="J267" s="270"/>
    </row>
    <row r="268" spans="1:10" s="62" customFormat="1" ht="15" customHeight="1" x14ac:dyDescent="0.2">
      <c r="A268" s="63" t="s">
        <v>65</v>
      </c>
      <c r="B268" s="262" t="s">
        <v>99</v>
      </c>
      <c r="C268" s="262"/>
      <c r="D268" s="262"/>
      <c r="E268" s="262"/>
      <c r="F268" s="262"/>
      <c r="G268" s="262"/>
      <c r="H268" s="262"/>
      <c r="I268" s="262"/>
      <c r="J268" s="262"/>
    </row>
    <row r="269" spans="1:10" s="62" customFormat="1" ht="15" customHeight="1" x14ac:dyDescent="0.2">
      <c r="A269" s="77"/>
      <c r="B269" s="301" t="s">
        <v>300</v>
      </c>
      <c r="C269" s="302"/>
      <c r="D269" s="303"/>
      <c r="E269" s="77"/>
      <c r="F269" s="99"/>
      <c r="G269" s="81"/>
      <c r="H269" s="83"/>
      <c r="I269" s="98"/>
      <c r="J269" s="83"/>
    </row>
    <row r="270" spans="1:10" s="62" customFormat="1" ht="15" customHeight="1" x14ac:dyDescent="0.2">
      <c r="A270" s="77" t="s">
        <v>66</v>
      </c>
      <c r="B270" s="263" t="s">
        <v>396</v>
      </c>
      <c r="C270" s="264"/>
      <c r="D270" s="265"/>
      <c r="E270" s="77" t="s">
        <v>121</v>
      </c>
      <c r="F270" s="99">
        <v>77</v>
      </c>
      <c r="G270" s="126"/>
      <c r="H270" s="68">
        <f t="shared" ref="H270:H278" si="111">G270*F270</f>
        <v>0</v>
      </c>
      <c r="I270" s="69">
        <f>H13</f>
        <v>0</v>
      </c>
      <c r="J270" s="68">
        <f t="shared" ref="J270:J278" si="112">H270*(1+I270)</f>
        <v>0</v>
      </c>
    </row>
    <row r="271" spans="1:10" s="62" customFormat="1" ht="15" customHeight="1" x14ac:dyDescent="0.2">
      <c r="A271" s="77" t="s">
        <v>226</v>
      </c>
      <c r="B271" s="263" t="s">
        <v>397</v>
      </c>
      <c r="C271" s="264"/>
      <c r="D271" s="265"/>
      <c r="E271" s="65" t="s">
        <v>121</v>
      </c>
      <c r="F271" s="100">
        <v>70</v>
      </c>
      <c r="G271" s="126"/>
      <c r="H271" s="68">
        <f t="shared" si="111"/>
        <v>0</v>
      </c>
      <c r="I271" s="69">
        <f>H13</f>
        <v>0</v>
      </c>
      <c r="J271" s="68">
        <f t="shared" si="112"/>
        <v>0</v>
      </c>
    </row>
    <row r="272" spans="1:10" s="62" customFormat="1" ht="15" customHeight="1" x14ac:dyDescent="0.2">
      <c r="A272" s="77" t="s">
        <v>227</v>
      </c>
      <c r="B272" s="263" t="s">
        <v>406</v>
      </c>
      <c r="C272" s="264"/>
      <c r="D272" s="265"/>
      <c r="E272" s="77" t="s">
        <v>121</v>
      </c>
      <c r="F272" s="99">
        <v>171</v>
      </c>
      <c r="G272" s="126"/>
      <c r="H272" s="68">
        <f t="shared" si="111"/>
        <v>0</v>
      </c>
      <c r="I272" s="69">
        <f>H13</f>
        <v>0</v>
      </c>
      <c r="J272" s="68">
        <f t="shared" si="112"/>
        <v>0</v>
      </c>
    </row>
    <row r="273" spans="1:10" s="62" customFormat="1" ht="15" customHeight="1" x14ac:dyDescent="0.2">
      <c r="A273" s="77" t="s">
        <v>228</v>
      </c>
      <c r="B273" s="263" t="s">
        <v>407</v>
      </c>
      <c r="C273" s="264"/>
      <c r="D273" s="265"/>
      <c r="E273" s="77" t="s">
        <v>121</v>
      </c>
      <c r="F273" s="99">
        <v>65</v>
      </c>
      <c r="G273" s="126"/>
      <c r="H273" s="68">
        <f t="shared" si="111"/>
        <v>0</v>
      </c>
      <c r="I273" s="69">
        <f>H13</f>
        <v>0</v>
      </c>
      <c r="J273" s="68">
        <f t="shared" si="112"/>
        <v>0</v>
      </c>
    </row>
    <row r="274" spans="1:10" s="62" customFormat="1" ht="15" customHeight="1" x14ac:dyDescent="0.2">
      <c r="A274" s="77" t="s">
        <v>229</v>
      </c>
      <c r="B274" s="263" t="s">
        <v>408</v>
      </c>
      <c r="C274" s="264"/>
      <c r="D274" s="265"/>
      <c r="E274" s="77" t="s">
        <v>121</v>
      </c>
      <c r="F274" s="99">
        <v>37</v>
      </c>
      <c r="G274" s="126"/>
      <c r="H274" s="68">
        <f t="shared" si="111"/>
        <v>0</v>
      </c>
      <c r="I274" s="69">
        <f>H13</f>
        <v>0</v>
      </c>
      <c r="J274" s="68">
        <f t="shared" si="112"/>
        <v>0</v>
      </c>
    </row>
    <row r="275" spans="1:10" s="62" customFormat="1" ht="15" customHeight="1" x14ac:dyDescent="0.2">
      <c r="A275" s="77" t="s">
        <v>230</v>
      </c>
      <c r="B275" s="263" t="s">
        <v>409</v>
      </c>
      <c r="C275" s="264"/>
      <c r="D275" s="265"/>
      <c r="E275" s="77" t="s">
        <v>121</v>
      </c>
      <c r="F275" s="99">
        <v>10</v>
      </c>
      <c r="G275" s="126"/>
      <c r="H275" s="68">
        <f t="shared" si="111"/>
        <v>0</v>
      </c>
      <c r="I275" s="69">
        <f>H13</f>
        <v>0</v>
      </c>
      <c r="J275" s="68">
        <f t="shared" si="112"/>
        <v>0</v>
      </c>
    </row>
    <row r="276" spans="1:10" s="62" customFormat="1" ht="15" customHeight="1" x14ac:dyDescent="0.2">
      <c r="A276" s="77" t="s">
        <v>231</v>
      </c>
      <c r="B276" s="263" t="s">
        <v>410</v>
      </c>
      <c r="C276" s="264"/>
      <c r="D276" s="265"/>
      <c r="E276" s="77" t="s">
        <v>121</v>
      </c>
      <c r="F276" s="99">
        <v>11</v>
      </c>
      <c r="G276" s="126"/>
      <c r="H276" s="68">
        <f t="shared" si="111"/>
        <v>0</v>
      </c>
      <c r="I276" s="69">
        <f>H13</f>
        <v>0</v>
      </c>
      <c r="J276" s="68">
        <f t="shared" si="112"/>
        <v>0</v>
      </c>
    </row>
    <row r="277" spans="1:10" s="62" customFormat="1" ht="15" customHeight="1" x14ac:dyDescent="0.2">
      <c r="A277" s="77" t="s">
        <v>232</v>
      </c>
      <c r="B277" s="263" t="s">
        <v>431</v>
      </c>
      <c r="C277" s="264"/>
      <c r="D277" s="265"/>
      <c r="E277" s="77" t="s">
        <v>121</v>
      </c>
      <c r="F277" s="99">
        <v>2</v>
      </c>
      <c r="G277" s="126"/>
      <c r="H277" s="68">
        <f t="shared" ref="H277" si="113">G277*F277</f>
        <v>0</v>
      </c>
      <c r="I277" s="69">
        <f>H13</f>
        <v>0</v>
      </c>
      <c r="J277" s="68">
        <f t="shared" ref="J277" si="114">H277*(1+I277)</f>
        <v>0</v>
      </c>
    </row>
    <row r="278" spans="1:10" s="62" customFormat="1" ht="15" customHeight="1" x14ac:dyDescent="0.2">
      <c r="A278" s="77" t="s">
        <v>233</v>
      </c>
      <c r="B278" s="263" t="s">
        <v>411</v>
      </c>
      <c r="C278" s="264"/>
      <c r="D278" s="265"/>
      <c r="E278" s="77" t="s">
        <v>121</v>
      </c>
      <c r="F278" s="99">
        <v>8</v>
      </c>
      <c r="G278" s="126"/>
      <c r="H278" s="68">
        <f t="shared" si="111"/>
        <v>0</v>
      </c>
      <c r="I278" s="69">
        <f>H13</f>
        <v>0</v>
      </c>
      <c r="J278" s="68">
        <f t="shared" si="112"/>
        <v>0</v>
      </c>
    </row>
    <row r="279" spans="1:10" s="62" customFormat="1" ht="15" customHeight="1" x14ac:dyDescent="0.2">
      <c r="A279" s="77"/>
      <c r="B279" s="301" t="s">
        <v>297</v>
      </c>
      <c r="C279" s="302"/>
      <c r="D279" s="303"/>
      <c r="E279" s="77"/>
      <c r="F279" s="99"/>
      <c r="G279" s="81"/>
      <c r="H279" s="83"/>
      <c r="I279" s="98"/>
      <c r="J279" s="83"/>
    </row>
    <row r="280" spans="1:10" s="62" customFormat="1" ht="15" customHeight="1" x14ac:dyDescent="0.2">
      <c r="A280" s="77" t="s">
        <v>234</v>
      </c>
      <c r="B280" s="263" t="s">
        <v>403</v>
      </c>
      <c r="C280" s="264"/>
      <c r="D280" s="265"/>
      <c r="E280" s="77" t="s">
        <v>121</v>
      </c>
      <c r="F280" s="99">
        <v>12</v>
      </c>
      <c r="G280" s="126"/>
      <c r="H280" s="68">
        <f>G280*F280</f>
        <v>0</v>
      </c>
      <c r="I280" s="69">
        <f>H13</f>
        <v>0</v>
      </c>
      <c r="J280" s="68">
        <f>H280*(1+I280)</f>
        <v>0</v>
      </c>
    </row>
    <row r="281" spans="1:10" s="62" customFormat="1" ht="15" customHeight="1" x14ac:dyDescent="0.2">
      <c r="A281" s="77" t="s">
        <v>235</v>
      </c>
      <c r="B281" s="263" t="s">
        <v>500</v>
      </c>
      <c r="C281" s="264"/>
      <c r="D281" s="265"/>
      <c r="E281" s="65" t="s">
        <v>121</v>
      </c>
      <c r="F281" s="100">
        <v>12</v>
      </c>
      <c r="G281" s="126"/>
      <c r="H281" s="68">
        <f>G281*F281</f>
        <v>0</v>
      </c>
      <c r="I281" s="69">
        <f>H13</f>
        <v>0</v>
      </c>
      <c r="J281" s="68">
        <f>H281*(1+I281)</f>
        <v>0</v>
      </c>
    </row>
    <row r="282" spans="1:10" s="62" customFormat="1" ht="15" customHeight="1" x14ac:dyDescent="0.2">
      <c r="A282" s="77" t="s">
        <v>417</v>
      </c>
      <c r="B282" s="263" t="s">
        <v>416</v>
      </c>
      <c r="C282" s="264"/>
      <c r="D282" s="265"/>
      <c r="E282" s="65" t="s">
        <v>121</v>
      </c>
      <c r="F282" s="100">
        <v>165</v>
      </c>
      <c r="G282" s="126"/>
      <c r="H282" s="68">
        <f t="shared" ref="H282:H288" si="115">G282*F282</f>
        <v>0</v>
      </c>
      <c r="I282" s="69">
        <f>H13</f>
        <v>0</v>
      </c>
      <c r="J282" s="68">
        <f t="shared" ref="J282:J288" si="116">H282*(1+I282)</f>
        <v>0</v>
      </c>
    </row>
    <row r="283" spans="1:10" s="62" customFormat="1" ht="15" customHeight="1" x14ac:dyDescent="0.2">
      <c r="A283" s="77" t="s">
        <v>418</v>
      </c>
      <c r="B283" s="263" t="s">
        <v>412</v>
      </c>
      <c r="C283" s="264"/>
      <c r="D283" s="265"/>
      <c r="E283" s="65" t="s">
        <v>121</v>
      </c>
      <c r="F283" s="100">
        <v>2</v>
      </c>
      <c r="G283" s="126"/>
      <c r="H283" s="68">
        <f t="shared" si="115"/>
        <v>0</v>
      </c>
      <c r="I283" s="69">
        <f>H13</f>
        <v>0</v>
      </c>
      <c r="J283" s="68">
        <f t="shared" si="116"/>
        <v>0</v>
      </c>
    </row>
    <row r="284" spans="1:10" s="62" customFormat="1" ht="15" customHeight="1" x14ac:dyDescent="0.2">
      <c r="A284" s="77" t="s">
        <v>419</v>
      </c>
      <c r="B284" s="263" t="s">
        <v>413</v>
      </c>
      <c r="C284" s="264"/>
      <c r="D284" s="265"/>
      <c r="E284" s="65" t="s">
        <v>121</v>
      </c>
      <c r="F284" s="100">
        <v>2</v>
      </c>
      <c r="G284" s="126"/>
      <c r="H284" s="68">
        <f t="shared" si="115"/>
        <v>0</v>
      </c>
      <c r="I284" s="69">
        <f>H13</f>
        <v>0</v>
      </c>
      <c r="J284" s="68">
        <f t="shared" si="116"/>
        <v>0</v>
      </c>
    </row>
    <row r="285" spans="1:10" s="62" customFormat="1" ht="15" customHeight="1" x14ac:dyDescent="0.2">
      <c r="A285" s="77" t="s">
        <v>420</v>
      </c>
      <c r="B285" s="263" t="s">
        <v>414</v>
      </c>
      <c r="C285" s="264"/>
      <c r="D285" s="265"/>
      <c r="E285" s="65" t="s">
        <v>121</v>
      </c>
      <c r="F285" s="100">
        <v>1</v>
      </c>
      <c r="G285" s="126"/>
      <c r="H285" s="68">
        <f t="shared" si="115"/>
        <v>0</v>
      </c>
      <c r="I285" s="69">
        <f>H13</f>
        <v>0</v>
      </c>
      <c r="J285" s="68">
        <f t="shared" si="116"/>
        <v>0</v>
      </c>
    </row>
    <row r="286" spans="1:10" s="62" customFormat="1" ht="15" customHeight="1" x14ac:dyDescent="0.2">
      <c r="A286" s="77" t="s">
        <v>421</v>
      </c>
      <c r="B286" s="263" t="s">
        <v>415</v>
      </c>
      <c r="C286" s="264"/>
      <c r="D286" s="265"/>
      <c r="E286" s="65" t="s">
        <v>121</v>
      </c>
      <c r="F286" s="100">
        <v>15</v>
      </c>
      <c r="G286" s="126"/>
      <c r="H286" s="68">
        <f t="shared" si="115"/>
        <v>0</v>
      </c>
      <c r="I286" s="69">
        <f>H13</f>
        <v>0</v>
      </c>
      <c r="J286" s="68">
        <f t="shared" si="116"/>
        <v>0</v>
      </c>
    </row>
    <row r="287" spans="1:10" s="62" customFormat="1" ht="15" customHeight="1" x14ac:dyDescent="0.2">
      <c r="A287" s="77" t="s">
        <v>422</v>
      </c>
      <c r="B287" s="263" t="s">
        <v>411</v>
      </c>
      <c r="C287" s="264"/>
      <c r="D287" s="265"/>
      <c r="E287" s="65" t="s">
        <v>121</v>
      </c>
      <c r="F287" s="100">
        <v>5</v>
      </c>
      <c r="G287" s="126"/>
      <c r="H287" s="68">
        <f t="shared" si="115"/>
        <v>0</v>
      </c>
      <c r="I287" s="69">
        <f>H13</f>
        <v>0</v>
      </c>
      <c r="J287" s="68">
        <f t="shared" si="116"/>
        <v>0</v>
      </c>
    </row>
    <row r="288" spans="1:10" s="62" customFormat="1" ht="15" customHeight="1" x14ac:dyDescent="0.2">
      <c r="A288" s="77" t="s">
        <v>423</v>
      </c>
      <c r="B288" s="246" t="s">
        <v>427</v>
      </c>
      <c r="C288" s="247"/>
      <c r="D288" s="248"/>
      <c r="E288" s="65" t="s">
        <v>132</v>
      </c>
      <c r="F288" s="100">
        <v>60</v>
      </c>
      <c r="G288" s="126"/>
      <c r="H288" s="68">
        <f t="shared" si="115"/>
        <v>0</v>
      </c>
      <c r="I288" s="69">
        <f>H14</f>
        <v>0</v>
      </c>
      <c r="J288" s="68">
        <f t="shared" si="116"/>
        <v>0</v>
      </c>
    </row>
    <row r="289" spans="1:10" s="62" customFormat="1" ht="15" customHeight="1" x14ac:dyDescent="0.2">
      <c r="A289" s="77" t="s">
        <v>426</v>
      </c>
      <c r="B289" s="246" t="s">
        <v>398</v>
      </c>
      <c r="C289" s="247"/>
      <c r="D289" s="248"/>
      <c r="E289" s="65" t="s">
        <v>132</v>
      </c>
      <c r="F289" s="100">
        <v>60</v>
      </c>
      <c r="G289" s="126"/>
      <c r="H289" s="68">
        <f t="shared" ref="H289" si="117">G289*F289</f>
        <v>0</v>
      </c>
      <c r="I289" s="69">
        <f>H14</f>
        <v>0</v>
      </c>
      <c r="J289" s="68">
        <f t="shared" ref="J289" si="118">H289*(1+I289)</f>
        <v>0</v>
      </c>
    </row>
    <row r="290" spans="1:10" s="62" customFormat="1" ht="15" customHeight="1" x14ac:dyDescent="0.2">
      <c r="A290" s="64"/>
      <c r="B290" s="253" t="s">
        <v>6</v>
      </c>
      <c r="C290" s="253"/>
      <c r="D290" s="253"/>
      <c r="E290" s="64"/>
      <c r="F290" s="75"/>
      <c r="G290" s="72"/>
      <c r="H290" s="73">
        <f>SUM(H270:H289)</f>
        <v>0</v>
      </c>
      <c r="I290" s="72"/>
      <c r="J290" s="74">
        <f>SUM(J270:J289)</f>
        <v>0</v>
      </c>
    </row>
    <row r="291" spans="1:10" s="62" customFormat="1" ht="15" customHeight="1" x14ac:dyDescent="0.2">
      <c r="A291" s="269"/>
      <c r="B291" s="270"/>
      <c r="C291" s="270"/>
      <c r="D291" s="270"/>
      <c r="E291" s="270"/>
      <c r="F291" s="270"/>
      <c r="G291" s="270"/>
      <c r="H291" s="270"/>
      <c r="I291" s="270"/>
      <c r="J291" s="270"/>
    </row>
    <row r="292" spans="1:10" s="62" customFormat="1" ht="15" customHeight="1" x14ac:dyDescent="0.2">
      <c r="A292" s="63" t="s">
        <v>67</v>
      </c>
      <c r="B292" s="262" t="s">
        <v>68</v>
      </c>
      <c r="C292" s="262"/>
      <c r="D292" s="262"/>
      <c r="E292" s="262"/>
      <c r="F292" s="262"/>
      <c r="G292" s="262"/>
      <c r="H292" s="262"/>
      <c r="I292" s="262"/>
      <c r="J292" s="262"/>
    </row>
    <row r="293" spans="1:10" s="62" customFormat="1" ht="15" customHeight="1" x14ac:dyDescent="0.2">
      <c r="A293" s="64" t="s">
        <v>73</v>
      </c>
      <c r="B293" s="249" t="s">
        <v>116</v>
      </c>
      <c r="C293" s="249"/>
      <c r="D293" s="249"/>
      <c r="E293" s="64"/>
      <c r="F293" s="101"/>
      <c r="G293" s="72"/>
      <c r="H293" s="72">
        <f>G293*F293</f>
        <v>0</v>
      </c>
      <c r="I293" s="76"/>
      <c r="J293" s="68">
        <f>H293*(1+I293)</f>
        <v>0</v>
      </c>
    </row>
    <row r="294" spans="1:10" s="62" customFormat="1" ht="15" customHeight="1" x14ac:dyDescent="0.2">
      <c r="A294" s="64"/>
      <c r="B294" s="253" t="s">
        <v>6</v>
      </c>
      <c r="C294" s="253"/>
      <c r="D294" s="253"/>
      <c r="E294" s="64"/>
      <c r="F294" s="75"/>
      <c r="G294" s="72"/>
      <c r="H294" s="73">
        <f>H293</f>
        <v>0</v>
      </c>
      <c r="I294" s="72"/>
      <c r="J294" s="74">
        <f>J293</f>
        <v>0</v>
      </c>
    </row>
    <row r="295" spans="1:10" s="62" customFormat="1" ht="15" customHeight="1" thickBot="1" x14ac:dyDescent="0.25">
      <c r="A295" s="305"/>
      <c r="B295" s="305"/>
      <c r="C295" s="305"/>
      <c r="D295" s="305"/>
      <c r="E295" s="305"/>
      <c r="F295" s="305"/>
      <c r="G295" s="305"/>
      <c r="H295" s="305"/>
      <c r="I295" s="305"/>
      <c r="J295" s="305"/>
    </row>
    <row r="296" spans="1:10" s="62" customFormat="1" ht="15" customHeight="1" thickBot="1" x14ac:dyDescent="0.25">
      <c r="A296" s="304" t="s">
        <v>100</v>
      </c>
      <c r="B296" s="304"/>
      <c r="C296" s="304"/>
      <c r="D296" s="304"/>
      <c r="E296" s="107"/>
      <c r="F296" s="107"/>
      <c r="G296" s="107"/>
      <c r="H296" s="108">
        <f>H294+H290+H266+H262+H258+H254+H249+H245+H232+H221+H217+H205+H195+H190+H181+H177+H136+H121+H104+H99+H69+H65+H38+H30+H22</f>
        <v>0</v>
      </c>
      <c r="I296" s="109"/>
      <c r="J296" s="110">
        <f>J294+J290+J266+J262+J258+J254+J249+J245+J232+J221+J217+J205+J195+J190+J181+J177+J136+J121+J104+J99+J69+J65+J38+J30+J22</f>
        <v>0</v>
      </c>
    </row>
    <row r="297" spans="1:10" ht="15" customHeight="1" x14ac:dyDescent="0.2">
      <c r="A297" s="111"/>
      <c r="B297" s="112"/>
      <c r="C297" s="112"/>
      <c r="D297" s="112"/>
      <c r="E297" s="111"/>
      <c r="F297" s="113"/>
      <c r="G297" s="114"/>
      <c r="H297" s="59"/>
      <c r="I297" s="115"/>
      <c r="J297" s="116"/>
    </row>
    <row r="298" spans="1:10" ht="30" customHeight="1" thickBot="1" x14ac:dyDescent="0.25">
      <c r="A298" s="49"/>
      <c r="B298" s="50" t="s">
        <v>545</v>
      </c>
      <c r="C298" s="241"/>
      <c r="D298" s="241"/>
      <c r="E298" s="51"/>
      <c r="F298" s="51"/>
      <c r="G298" s="52" t="s">
        <v>546</v>
      </c>
      <c r="H298" s="242"/>
      <c r="I298" s="242"/>
      <c r="J298" s="59"/>
    </row>
    <row r="299" spans="1:10" ht="30" customHeight="1" thickBot="1" x14ac:dyDescent="0.25">
      <c r="A299" s="49"/>
      <c r="B299" s="50" t="s">
        <v>547</v>
      </c>
      <c r="C299" s="243"/>
      <c r="D299" s="243"/>
      <c r="E299" s="51"/>
      <c r="F299" s="51"/>
      <c r="G299" s="52"/>
      <c r="H299" s="53"/>
      <c r="I299" s="53"/>
      <c r="J299" s="54"/>
    </row>
    <row r="300" spans="1:10" ht="30" customHeight="1" thickBot="1" x14ac:dyDescent="0.25">
      <c r="A300" s="49"/>
      <c r="B300" s="52" t="s">
        <v>548</v>
      </c>
      <c r="C300" s="243"/>
      <c r="D300" s="243"/>
      <c r="E300" s="51"/>
      <c r="F300" s="51"/>
      <c r="G300" s="52" t="s">
        <v>549</v>
      </c>
      <c r="H300" s="242"/>
      <c r="I300" s="242"/>
      <c r="J300" s="54"/>
    </row>
    <row r="301" spans="1:10" ht="15" customHeight="1" x14ac:dyDescent="0.2">
      <c r="A301" s="49"/>
      <c r="B301" s="49"/>
      <c r="C301" s="54"/>
      <c r="D301" s="54"/>
      <c r="E301" s="54"/>
      <c r="F301" s="54"/>
      <c r="G301" s="54"/>
      <c r="H301" s="54"/>
      <c r="I301" s="54"/>
      <c r="J301" s="54"/>
    </row>
    <row r="302" spans="1:10" ht="129.94999999999999" customHeight="1" x14ac:dyDescent="0.2">
      <c r="A302" s="244" t="s">
        <v>550</v>
      </c>
      <c r="B302" s="245"/>
      <c r="C302" s="245"/>
      <c r="D302" s="245"/>
      <c r="E302" s="245"/>
      <c r="F302" s="245"/>
      <c r="G302" s="245"/>
      <c r="H302" s="245"/>
      <c r="I302" s="245"/>
      <c r="J302" s="245"/>
    </row>
    <row r="303" spans="1:10" ht="15" customHeight="1" x14ac:dyDescent="0.2">
      <c r="A303" s="55"/>
      <c r="B303" s="55"/>
      <c r="C303" s="55"/>
      <c r="D303" s="55"/>
      <c r="E303" s="55"/>
      <c r="F303" s="7"/>
      <c r="G303" s="117"/>
      <c r="H303" s="58"/>
      <c r="I303" s="117"/>
      <c r="J303" s="118"/>
    </row>
    <row r="304" spans="1:10" ht="15" customHeight="1" x14ac:dyDescent="0.2">
      <c r="A304" s="55"/>
      <c r="B304" s="55"/>
      <c r="C304" s="55"/>
      <c r="D304" s="55"/>
      <c r="E304" s="55"/>
      <c r="F304" s="7"/>
      <c r="G304" s="117"/>
      <c r="H304" s="58"/>
      <c r="I304" s="117"/>
      <c r="J304" s="118"/>
    </row>
    <row r="305" spans="1:10" ht="15" customHeight="1" x14ac:dyDescent="0.2">
      <c r="A305" s="55"/>
      <c r="B305" s="55"/>
      <c r="C305" s="55"/>
      <c r="D305" s="55"/>
      <c r="E305" s="55"/>
      <c r="F305" s="7"/>
      <c r="G305" s="117"/>
      <c r="H305" s="58"/>
      <c r="I305" s="117"/>
      <c r="J305" s="116"/>
    </row>
    <row r="306" spans="1:10" ht="15" customHeight="1" x14ac:dyDescent="0.2">
      <c r="A306" s="55"/>
      <c r="B306" s="55"/>
      <c r="C306" s="49"/>
      <c r="D306" s="49"/>
      <c r="E306" s="111"/>
      <c r="F306" s="7"/>
      <c r="G306" s="117"/>
      <c r="H306" s="58"/>
      <c r="I306" s="117"/>
      <c r="J306" s="118"/>
    </row>
    <row r="307" spans="1:10" ht="15" customHeight="1" x14ac:dyDescent="0.2">
      <c r="A307" s="55"/>
      <c r="B307" s="55"/>
      <c r="C307" s="49"/>
      <c r="D307" s="49"/>
      <c r="E307" s="111"/>
      <c r="F307" s="113"/>
      <c r="G307" s="114"/>
      <c r="H307" s="59"/>
      <c r="I307" s="114"/>
      <c r="J307" s="116"/>
    </row>
    <row r="308" spans="1:10" ht="15" customHeight="1" x14ac:dyDescent="0.2">
      <c r="A308" s="55"/>
      <c r="B308" s="55"/>
      <c r="E308" s="111"/>
    </row>
    <row r="317" spans="1:10" ht="15" customHeight="1" x14ac:dyDescent="0.2">
      <c r="G317" s="125"/>
      <c r="I317" s="125"/>
    </row>
    <row r="318" spans="1:10" ht="15" customHeight="1" x14ac:dyDescent="0.2">
      <c r="G318" s="125"/>
      <c r="I318" s="125"/>
    </row>
    <row r="319" spans="1:10" ht="15" customHeight="1" x14ac:dyDescent="0.2">
      <c r="G319" s="125"/>
      <c r="I319" s="125"/>
    </row>
    <row r="320" spans="1:10" ht="15" customHeight="1" x14ac:dyDescent="0.2">
      <c r="G320" s="125"/>
      <c r="I320" s="125"/>
    </row>
    <row r="321" spans="7:9" ht="15" customHeight="1" x14ac:dyDescent="0.2">
      <c r="G321" s="125"/>
      <c r="I321" s="125"/>
    </row>
    <row r="322" spans="7:9" ht="15" customHeight="1" x14ac:dyDescent="0.2">
      <c r="G322" s="125"/>
      <c r="I322" s="125"/>
    </row>
    <row r="323" spans="7:9" ht="15" customHeight="1" x14ac:dyDescent="0.2">
      <c r="G323" s="125"/>
      <c r="I323" s="125"/>
    </row>
    <row r="324" spans="7:9" ht="15" customHeight="1" x14ac:dyDescent="0.2">
      <c r="G324" s="125"/>
      <c r="I324" s="125"/>
    </row>
    <row r="325" spans="7:9" ht="15" customHeight="1" x14ac:dyDescent="0.2">
      <c r="G325" s="125"/>
      <c r="I325" s="125"/>
    </row>
    <row r="326" spans="7:9" ht="15" customHeight="1" x14ac:dyDescent="0.2">
      <c r="G326" s="125"/>
      <c r="I326" s="125"/>
    </row>
    <row r="327" spans="7:9" ht="15" customHeight="1" x14ac:dyDescent="0.2">
      <c r="G327" s="125"/>
      <c r="I327" s="125"/>
    </row>
    <row r="328" spans="7:9" ht="15" customHeight="1" x14ac:dyDescent="0.2">
      <c r="G328" s="125"/>
      <c r="I328" s="125"/>
    </row>
    <row r="329" spans="7:9" ht="15" customHeight="1" x14ac:dyDescent="0.2">
      <c r="G329" s="125"/>
      <c r="I329" s="125"/>
    </row>
    <row r="330" spans="7:9" ht="15" customHeight="1" x14ac:dyDescent="0.2">
      <c r="G330" s="125"/>
      <c r="I330" s="125"/>
    </row>
    <row r="331" spans="7:9" ht="15" customHeight="1" x14ac:dyDescent="0.2">
      <c r="G331" s="125"/>
      <c r="I331" s="125"/>
    </row>
    <row r="332" spans="7:9" ht="15" customHeight="1" x14ac:dyDescent="0.2">
      <c r="G332" s="125"/>
      <c r="I332" s="125"/>
    </row>
    <row r="333" spans="7:9" ht="15" customHeight="1" x14ac:dyDescent="0.2">
      <c r="G333" s="125"/>
      <c r="I333" s="125"/>
    </row>
    <row r="334" spans="7:9" ht="15" customHeight="1" x14ac:dyDescent="0.2">
      <c r="G334" s="125"/>
      <c r="I334" s="125"/>
    </row>
    <row r="335" spans="7:9" ht="15" customHeight="1" x14ac:dyDescent="0.2">
      <c r="G335" s="125"/>
      <c r="I335" s="125"/>
    </row>
    <row r="336" spans="7:9" ht="15" customHeight="1" x14ac:dyDescent="0.2">
      <c r="G336" s="125"/>
      <c r="I336" s="125"/>
    </row>
    <row r="337" spans="7:9" ht="15" customHeight="1" x14ac:dyDescent="0.2">
      <c r="G337" s="125"/>
      <c r="I337" s="125"/>
    </row>
    <row r="338" spans="7:9" ht="15" customHeight="1" x14ac:dyDescent="0.2">
      <c r="G338" s="125"/>
      <c r="I338" s="125"/>
    </row>
    <row r="339" spans="7:9" ht="15" customHeight="1" x14ac:dyDescent="0.2">
      <c r="G339" s="125"/>
      <c r="I339" s="125"/>
    </row>
    <row r="340" spans="7:9" ht="15" customHeight="1" x14ac:dyDescent="0.2">
      <c r="G340" s="125"/>
      <c r="I340" s="125"/>
    </row>
    <row r="341" spans="7:9" ht="15" customHeight="1" x14ac:dyDescent="0.2">
      <c r="G341" s="125"/>
      <c r="I341" s="125"/>
    </row>
    <row r="342" spans="7:9" ht="15" customHeight="1" x14ac:dyDescent="0.2">
      <c r="G342" s="125"/>
      <c r="I342" s="125"/>
    </row>
    <row r="343" spans="7:9" ht="15" customHeight="1" x14ac:dyDescent="0.2">
      <c r="G343" s="125"/>
      <c r="I343" s="125"/>
    </row>
    <row r="344" spans="7:9" ht="15" customHeight="1" x14ac:dyDescent="0.2">
      <c r="G344" s="125"/>
      <c r="I344" s="125"/>
    </row>
    <row r="345" spans="7:9" ht="15" customHeight="1" x14ac:dyDescent="0.2">
      <c r="G345" s="125"/>
      <c r="I345" s="125"/>
    </row>
    <row r="346" spans="7:9" ht="15" customHeight="1" x14ac:dyDescent="0.2">
      <c r="G346" s="125"/>
      <c r="I346" s="125"/>
    </row>
    <row r="347" spans="7:9" ht="15" customHeight="1" x14ac:dyDescent="0.2">
      <c r="G347" s="125"/>
      <c r="I347" s="125"/>
    </row>
    <row r="348" spans="7:9" ht="15" customHeight="1" x14ac:dyDescent="0.2">
      <c r="G348" s="125"/>
      <c r="I348" s="125"/>
    </row>
    <row r="349" spans="7:9" ht="15" customHeight="1" x14ac:dyDescent="0.2">
      <c r="G349" s="125"/>
      <c r="I349" s="125"/>
    </row>
    <row r="350" spans="7:9" ht="15" customHeight="1" x14ac:dyDescent="0.2">
      <c r="G350" s="125"/>
      <c r="I350" s="125"/>
    </row>
    <row r="351" spans="7:9" ht="15" customHeight="1" x14ac:dyDescent="0.2">
      <c r="G351" s="125"/>
      <c r="I351" s="125"/>
    </row>
    <row r="352" spans="7:9" ht="15" customHeight="1" x14ac:dyDescent="0.2">
      <c r="G352" s="125"/>
      <c r="I352" s="125"/>
    </row>
    <row r="353" spans="7:9" ht="15" customHeight="1" x14ac:dyDescent="0.2">
      <c r="G353" s="125"/>
      <c r="I353" s="125"/>
    </row>
    <row r="354" spans="7:9" ht="15" customHeight="1" x14ac:dyDescent="0.2">
      <c r="G354" s="125"/>
      <c r="I354" s="125"/>
    </row>
    <row r="355" spans="7:9" ht="15" customHeight="1" x14ac:dyDescent="0.2">
      <c r="G355" s="125"/>
      <c r="I355" s="125"/>
    </row>
    <row r="356" spans="7:9" ht="15" customHeight="1" x14ac:dyDescent="0.2">
      <c r="G356" s="125"/>
      <c r="I356" s="125"/>
    </row>
    <row r="357" spans="7:9" ht="15" customHeight="1" x14ac:dyDescent="0.2">
      <c r="G357" s="125"/>
      <c r="I357" s="125"/>
    </row>
    <row r="358" spans="7:9" ht="15" customHeight="1" x14ac:dyDescent="0.2">
      <c r="G358" s="125"/>
      <c r="I358" s="125"/>
    </row>
    <row r="359" spans="7:9" ht="15" customHeight="1" x14ac:dyDescent="0.2">
      <c r="G359" s="125"/>
      <c r="I359" s="125"/>
    </row>
    <row r="360" spans="7:9" ht="15" customHeight="1" x14ac:dyDescent="0.2">
      <c r="G360" s="125"/>
      <c r="I360" s="125"/>
    </row>
    <row r="361" spans="7:9" ht="15" customHeight="1" x14ac:dyDescent="0.2">
      <c r="G361" s="125"/>
      <c r="I361" s="125"/>
    </row>
    <row r="362" spans="7:9" ht="15" customHeight="1" x14ac:dyDescent="0.2">
      <c r="G362" s="125"/>
      <c r="I362" s="125"/>
    </row>
    <row r="363" spans="7:9" ht="15" customHeight="1" x14ac:dyDescent="0.2">
      <c r="G363" s="125"/>
      <c r="I363" s="125"/>
    </row>
    <row r="364" spans="7:9" ht="15" customHeight="1" x14ac:dyDescent="0.2">
      <c r="G364" s="125"/>
      <c r="I364" s="125"/>
    </row>
    <row r="365" spans="7:9" ht="15" customHeight="1" x14ac:dyDescent="0.2">
      <c r="G365" s="125"/>
      <c r="I365" s="125"/>
    </row>
    <row r="366" spans="7:9" ht="15" customHeight="1" x14ac:dyDescent="0.2">
      <c r="G366" s="125"/>
      <c r="I366" s="125"/>
    </row>
    <row r="367" spans="7:9" ht="15" customHeight="1" x14ac:dyDescent="0.2">
      <c r="G367" s="125"/>
      <c r="I367" s="125"/>
    </row>
    <row r="368" spans="7:9" ht="15" customHeight="1" x14ac:dyDescent="0.2">
      <c r="G368" s="125"/>
      <c r="I368" s="125"/>
    </row>
    <row r="369" spans="7:9" ht="15" customHeight="1" x14ac:dyDescent="0.2">
      <c r="G369" s="125"/>
      <c r="I369" s="125"/>
    </row>
    <row r="370" spans="7:9" ht="15" customHeight="1" x14ac:dyDescent="0.2">
      <c r="G370" s="125"/>
      <c r="I370" s="125"/>
    </row>
    <row r="371" spans="7:9" ht="15" customHeight="1" x14ac:dyDescent="0.2">
      <c r="G371" s="125"/>
      <c r="I371" s="125"/>
    </row>
    <row r="372" spans="7:9" ht="15" customHeight="1" x14ac:dyDescent="0.2">
      <c r="G372" s="125"/>
      <c r="I372" s="125"/>
    </row>
    <row r="373" spans="7:9" ht="15" customHeight="1" x14ac:dyDescent="0.2">
      <c r="G373" s="125"/>
      <c r="I373" s="125"/>
    </row>
    <row r="374" spans="7:9" ht="15" customHeight="1" x14ac:dyDescent="0.2">
      <c r="G374" s="125"/>
      <c r="I374" s="125"/>
    </row>
    <row r="375" spans="7:9" ht="15" customHeight="1" x14ac:dyDescent="0.2">
      <c r="G375" s="125"/>
      <c r="I375" s="125"/>
    </row>
    <row r="376" spans="7:9" ht="15" customHeight="1" x14ac:dyDescent="0.2">
      <c r="G376" s="125"/>
      <c r="I376" s="125"/>
    </row>
    <row r="377" spans="7:9" ht="15" customHeight="1" x14ac:dyDescent="0.2">
      <c r="G377" s="125"/>
      <c r="I377" s="125"/>
    </row>
    <row r="378" spans="7:9" ht="15" customHeight="1" x14ac:dyDescent="0.2">
      <c r="G378" s="125"/>
      <c r="I378" s="125"/>
    </row>
    <row r="379" spans="7:9" ht="15" customHeight="1" x14ac:dyDescent="0.2">
      <c r="G379" s="125"/>
      <c r="I379" s="125"/>
    </row>
    <row r="380" spans="7:9" ht="15" customHeight="1" x14ac:dyDescent="0.2">
      <c r="G380" s="125"/>
      <c r="I380" s="125"/>
    </row>
    <row r="381" spans="7:9" ht="15" customHeight="1" x14ac:dyDescent="0.2">
      <c r="G381" s="125"/>
      <c r="I381" s="125"/>
    </row>
    <row r="382" spans="7:9" ht="15" customHeight="1" x14ac:dyDescent="0.2">
      <c r="G382" s="125"/>
      <c r="I382" s="125"/>
    </row>
    <row r="383" spans="7:9" ht="15" customHeight="1" x14ac:dyDescent="0.2">
      <c r="G383" s="125"/>
      <c r="I383" s="125"/>
    </row>
    <row r="384" spans="7:9" ht="15" customHeight="1" x14ac:dyDescent="0.2">
      <c r="G384" s="125"/>
      <c r="I384" s="125"/>
    </row>
    <row r="385" spans="7:9" ht="15" customHeight="1" x14ac:dyDescent="0.2">
      <c r="G385" s="125"/>
      <c r="I385" s="125"/>
    </row>
    <row r="386" spans="7:9" ht="15" customHeight="1" x14ac:dyDescent="0.2">
      <c r="G386" s="125"/>
      <c r="I386" s="125"/>
    </row>
    <row r="387" spans="7:9" ht="15" customHeight="1" x14ac:dyDescent="0.2">
      <c r="G387" s="125"/>
      <c r="I387" s="125"/>
    </row>
    <row r="388" spans="7:9" ht="15" customHeight="1" x14ac:dyDescent="0.2">
      <c r="G388" s="125"/>
      <c r="I388" s="125"/>
    </row>
    <row r="389" spans="7:9" ht="15" customHeight="1" x14ac:dyDescent="0.2">
      <c r="G389" s="125"/>
      <c r="I389" s="125"/>
    </row>
    <row r="390" spans="7:9" ht="15" customHeight="1" x14ac:dyDescent="0.2">
      <c r="G390" s="125"/>
      <c r="I390" s="125"/>
    </row>
    <row r="391" spans="7:9" ht="15" customHeight="1" x14ac:dyDescent="0.2">
      <c r="G391" s="125"/>
      <c r="I391" s="125"/>
    </row>
    <row r="392" spans="7:9" ht="15" customHeight="1" x14ac:dyDescent="0.2">
      <c r="G392" s="125"/>
      <c r="I392" s="125"/>
    </row>
    <row r="393" spans="7:9" ht="15" customHeight="1" x14ac:dyDescent="0.2">
      <c r="G393" s="125"/>
      <c r="I393" s="125"/>
    </row>
    <row r="394" spans="7:9" ht="15" customHeight="1" x14ac:dyDescent="0.2">
      <c r="G394" s="125"/>
      <c r="I394" s="125"/>
    </row>
    <row r="395" spans="7:9" ht="15" customHeight="1" x14ac:dyDescent="0.2">
      <c r="G395" s="125"/>
      <c r="I395" s="125"/>
    </row>
    <row r="396" spans="7:9" ht="15" customHeight="1" x14ac:dyDescent="0.2">
      <c r="G396" s="125"/>
      <c r="I396" s="125"/>
    </row>
    <row r="397" spans="7:9" ht="15" customHeight="1" x14ac:dyDescent="0.2">
      <c r="G397" s="125"/>
      <c r="I397" s="125"/>
    </row>
    <row r="398" spans="7:9" ht="15" customHeight="1" x14ac:dyDescent="0.2">
      <c r="G398" s="125"/>
      <c r="I398" s="125"/>
    </row>
    <row r="399" spans="7:9" ht="15" customHeight="1" x14ac:dyDescent="0.2">
      <c r="G399" s="125"/>
      <c r="I399" s="125"/>
    </row>
    <row r="400" spans="7:9" ht="15" customHeight="1" x14ac:dyDescent="0.2">
      <c r="G400" s="125"/>
      <c r="I400" s="125"/>
    </row>
    <row r="401" spans="7:9" ht="15" customHeight="1" x14ac:dyDescent="0.2">
      <c r="G401" s="125"/>
      <c r="I401" s="125"/>
    </row>
    <row r="402" spans="7:9" ht="15" customHeight="1" x14ac:dyDescent="0.2">
      <c r="G402" s="125"/>
      <c r="I402" s="125"/>
    </row>
    <row r="403" spans="7:9" ht="15" customHeight="1" x14ac:dyDescent="0.2">
      <c r="G403" s="125"/>
      <c r="I403" s="125"/>
    </row>
    <row r="404" spans="7:9" ht="15" customHeight="1" x14ac:dyDescent="0.2">
      <c r="G404" s="125"/>
      <c r="I404" s="125"/>
    </row>
    <row r="405" spans="7:9" ht="15" customHeight="1" x14ac:dyDescent="0.2">
      <c r="G405" s="125"/>
      <c r="I405" s="125"/>
    </row>
    <row r="406" spans="7:9" ht="15" customHeight="1" x14ac:dyDescent="0.2">
      <c r="G406" s="125"/>
      <c r="I406" s="125"/>
    </row>
    <row r="407" spans="7:9" ht="15" customHeight="1" x14ac:dyDescent="0.2">
      <c r="G407" s="125"/>
      <c r="I407" s="125"/>
    </row>
    <row r="408" spans="7:9" ht="15" customHeight="1" x14ac:dyDescent="0.2">
      <c r="G408" s="125"/>
      <c r="I408" s="125"/>
    </row>
    <row r="409" spans="7:9" ht="15" customHeight="1" x14ac:dyDescent="0.2">
      <c r="G409" s="125"/>
      <c r="I409" s="125"/>
    </row>
    <row r="410" spans="7:9" ht="15" customHeight="1" x14ac:dyDescent="0.2">
      <c r="G410" s="125"/>
      <c r="I410" s="125"/>
    </row>
    <row r="411" spans="7:9" ht="15" customHeight="1" x14ac:dyDescent="0.2">
      <c r="G411" s="125"/>
      <c r="I411" s="125"/>
    </row>
    <row r="412" spans="7:9" ht="15" customHeight="1" x14ac:dyDescent="0.2">
      <c r="G412" s="125"/>
      <c r="I412" s="125"/>
    </row>
    <row r="413" spans="7:9" ht="15" customHeight="1" x14ac:dyDescent="0.2">
      <c r="G413" s="125"/>
      <c r="I413" s="125"/>
    </row>
    <row r="414" spans="7:9" ht="15" customHeight="1" x14ac:dyDescent="0.2">
      <c r="G414" s="125"/>
      <c r="I414" s="125"/>
    </row>
    <row r="415" spans="7:9" ht="15" customHeight="1" x14ac:dyDescent="0.2">
      <c r="G415" s="125"/>
      <c r="I415" s="125"/>
    </row>
    <row r="416" spans="7:9" ht="15" customHeight="1" x14ac:dyDescent="0.2">
      <c r="G416" s="125"/>
      <c r="I416" s="125"/>
    </row>
    <row r="417" spans="7:9" ht="15" customHeight="1" x14ac:dyDescent="0.2">
      <c r="G417" s="125"/>
      <c r="I417" s="125"/>
    </row>
    <row r="418" spans="7:9" ht="15" customHeight="1" x14ac:dyDescent="0.2">
      <c r="G418" s="125"/>
      <c r="I418" s="125"/>
    </row>
    <row r="419" spans="7:9" ht="15" customHeight="1" x14ac:dyDescent="0.2">
      <c r="G419" s="125"/>
      <c r="I419" s="125"/>
    </row>
    <row r="420" spans="7:9" ht="15" customHeight="1" x14ac:dyDescent="0.2">
      <c r="G420" s="125"/>
      <c r="I420" s="125"/>
    </row>
    <row r="421" spans="7:9" ht="15" customHeight="1" x14ac:dyDescent="0.2">
      <c r="G421" s="125"/>
      <c r="I421" s="125"/>
    </row>
    <row r="422" spans="7:9" ht="15" customHeight="1" x14ac:dyDescent="0.2">
      <c r="G422" s="125"/>
      <c r="I422" s="125"/>
    </row>
    <row r="423" spans="7:9" ht="15" customHeight="1" x14ac:dyDescent="0.2">
      <c r="G423" s="125"/>
      <c r="I423" s="125"/>
    </row>
    <row r="424" spans="7:9" ht="15" customHeight="1" x14ac:dyDescent="0.2">
      <c r="G424" s="125"/>
      <c r="I424" s="125"/>
    </row>
    <row r="425" spans="7:9" ht="15" customHeight="1" x14ac:dyDescent="0.2">
      <c r="G425" s="125"/>
      <c r="I425" s="125"/>
    </row>
    <row r="426" spans="7:9" ht="15" customHeight="1" x14ac:dyDescent="0.2">
      <c r="G426" s="125"/>
      <c r="I426" s="125"/>
    </row>
    <row r="427" spans="7:9" ht="15" customHeight="1" x14ac:dyDescent="0.2">
      <c r="G427" s="125"/>
      <c r="I427" s="125"/>
    </row>
    <row r="428" spans="7:9" ht="15" customHeight="1" x14ac:dyDescent="0.2">
      <c r="G428" s="125"/>
      <c r="I428" s="125"/>
    </row>
    <row r="429" spans="7:9" ht="15" customHeight="1" x14ac:dyDescent="0.2">
      <c r="G429" s="125"/>
      <c r="I429" s="125"/>
    </row>
    <row r="430" spans="7:9" ht="15" customHeight="1" x14ac:dyDescent="0.2">
      <c r="G430" s="125"/>
      <c r="I430" s="125"/>
    </row>
    <row r="431" spans="7:9" ht="15" customHeight="1" x14ac:dyDescent="0.2">
      <c r="G431" s="125"/>
      <c r="I431" s="125"/>
    </row>
    <row r="432" spans="7:9" ht="15" customHeight="1" x14ac:dyDescent="0.2">
      <c r="G432" s="125"/>
      <c r="I432" s="125"/>
    </row>
    <row r="433" spans="7:9" ht="15" customHeight="1" x14ac:dyDescent="0.2">
      <c r="G433" s="125"/>
      <c r="I433" s="125"/>
    </row>
    <row r="434" spans="7:9" ht="15" customHeight="1" x14ac:dyDescent="0.2">
      <c r="G434" s="125"/>
      <c r="I434" s="125"/>
    </row>
    <row r="435" spans="7:9" ht="15" customHeight="1" x14ac:dyDescent="0.2">
      <c r="G435" s="125"/>
      <c r="I435" s="125"/>
    </row>
    <row r="436" spans="7:9" ht="15" customHeight="1" x14ac:dyDescent="0.2">
      <c r="G436" s="125"/>
      <c r="I436" s="125"/>
    </row>
    <row r="437" spans="7:9" ht="15" customHeight="1" x14ac:dyDescent="0.2">
      <c r="G437" s="125"/>
      <c r="I437" s="125"/>
    </row>
    <row r="438" spans="7:9" ht="15" customHeight="1" x14ac:dyDescent="0.2">
      <c r="G438" s="125"/>
      <c r="I438" s="125"/>
    </row>
    <row r="439" spans="7:9" ht="15" customHeight="1" x14ac:dyDescent="0.2">
      <c r="G439" s="125"/>
      <c r="I439" s="125"/>
    </row>
    <row r="440" spans="7:9" ht="15" customHeight="1" x14ac:dyDescent="0.2">
      <c r="G440" s="125"/>
      <c r="I440" s="125"/>
    </row>
    <row r="441" spans="7:9" ht="15" customHeight="1" x14ac:dyDescent="0.2">
      <c r="G441" s="125"/>
      <c r="I441" s="125"/>
    </row>
    <row r="442" spans="7:9" ht="15" customHeight="1" x14ac:dyDescent="0.2">
      <c r="G442" s="125"/>
      <c r="I442" s="125"/>
    </row>
    <row r="443" spans="7:9" ht="15" customHeight="1" x14ac:dyDescent="0.2">
      <c r="G443" s="125"/>
      <c r="I443" s="125"/>
    </row>
    <row r="444" spans="7:9" ht="15" customHeight="1" x14ac:dyDescent="0.2">
      <c r="G444" s="125"/>
      <c r="I444" s="125"/>
    </row>
    <row r="445" spans="7:9" ht="15" customHeight="1" x14ac:dyDescent="0.2">
      <c r="G445" s="125"/>
      <c r="I445" s="125"/>
    </row>
    <row r="446" spans="7:9" ht="15" customHeight="1" x14ac:dyDescent="0.2">
      <c r="G446" s="125"/>
      <c r="I446" s="125"/>
    </row>
    <row r="447" spans="7:9" ht="15" customHeight="1" x14ac:dyDescent="0.2">
      <c r="G447" s="125"/>
      <c r="I447" s="125"/>
    </row>
    <row r="448" spans="7:9" ht="15" customHeight="1" x14ac:dyDescent="0.2">
      <c r="G448" s="125"/>
      <c r="I448" s="125"/>
    </row>
    <row r="449" spans="7:9" ht="15" customHeight="1" x14ac:dyDescent="0.2">
      <c r="G449" s="125"/>
      <c r="I449" s="125"/>
    </row>
    <row r="450" spans="7:9" ht="15" customHeight="1" x14ac:dyDescent="0.2">
      <c r="G450" s="125"/>
      <c r="I450" s="125"/>
    </row>
    <row r="451" spans="7:9" ht="15" customHeight="1" x14ac:dyDescent="0.2">
      <c r="G451" s="125"/>
      <c r="I451" s="125"/>
    </row>
    <row r="452" spans="7:9" ht="15" customHeight="1" x14ac:dyDescent="0.2">
      <c r="G452" s="125"/>
      <c r="I452" s="125"/>
    </row>
    <row r="453" spans="7:9" ht="15" customHeight="1" x14ac:dyDescent="0.2">
      <c r="G453" s="125"/>
      <c r="I453" s="125"/>
    </row>
    <row r="454" spans="7:9" ht="15" customHeight="1" x14ac:dyDescent="0.2">
      <c r="G454" s="125"/>
      <c r="I454" s="125"/>
    </row>
    <row r="455" spans="7:9" ht="15" customHeight="1" x14ac:dyDescent="0.2">
      <c r="G455" s="125"/>
      <c r="I455" s="125"/>
    </row>
    <row r="456" spans="7:9" ht="15" customHeight="1" x14ac:dyDescent="0.2">
      <c r="G456" s="125"/>
      <c r="I456" s="125"/>
    </row>
    <row r="457" spans="7:9" ht="15" customHeight="1" x14ac:dyDescent="0.2">
      <c r="G457" s="125"/>
      <c r="I457" s="125"/>
    </row>
    <row r="458" spans="7:9" ht="15" customHeight="1" x14ac:dyDescent="0.2">
      <c r="G458" s="125"/>
      <c r="I458" s="125"/>
    </row>
    <row r="459" spans="7:9" ht="15" customHeight="1" x14ac:dyDescent="0.2">
      <c r="G459" s="125"/>
      <c r="I459" s="125"/>
    </row>
    <row r="460" spans="7:9" ht="15" customHeight="1" x14ac:dyDescent="0.2">
      <c r="G460" s="125"/>
      <c r="I460" s="125"/>
    </row>
    <row r="461" spans="7:9" ht="15" customHeight="1" x14ac:dyDescent="0.2">
      <c r="G461" s="125"/>
      <c r="I461" s="125"/>
    </row>
    <row r="462" spans="7:9" ht="15" customHeight="1" x14ac:dyDescent="0.2">
      <c r="G462" s="125"/>
      <c r="I462" s="125"/>
    </row>
    <row r="463" spans="7:9" ht="15" customHeight="1" x14ac:dyDescent="0.2">
      <c r="G463" s="125"/>
      <c r="I463" s="125"/>
    </row>
    <row r="464" spans="7:9" ht="15" customHeight="1" x14ac:dyDescent="0.2">
      <c r="G464" s="125"/>
      <c r="I464" s="125"/>
    </row>
    <row r="465" spans="7:9" ht="15" customHeight="1" x14ac:dyDescent="0.2">
      <c r="G465" s="125"/>
      <c r="I465" s="125"/>
    </row>
    <row r="466" spans="7:9" ht="15" customHeight="1" x14ac:dyDescent="0.2">
      <c r="G466" s="125"/>
      <c r="I466" s="125"/>
    </row>
    <row r="467" spans="7:9" ht="15" customHeight="1" x14ac:dyDescent="0.2">
      <c r="G467" s="125"/>
      <c r="I467" s="125"/>
    </row>
    <row r="468" spans="7:9" ht="15" customHeight="1" x14ac:dyDescent="0.2">
      <c r="G468" s="125"/>
      <c r="I468" s="125"/>
    </row>
    <row r="469" spans="7:9" ht="15" customHeight="1" x14ac:dyDescent="0.2">
      <c r="G469" s="125"/>
      <c r="I469" s="125"/>
    </row>
    <row r="470" spans="7:9" ht="15" customHeight="1" x14ac:dyDescent="0.2">
      <c r="G470" s="125"/>
      <c r="I470" s="125"/>
    </row>
    <row r="471" spans="7:9" ht="15" customHeight="1" x14ac:dyDescent="0.2">
      <c r="G471" s="125"/>
      <c r="I471" s="125"/>
    </row>
    <row r="472" spans="7:9" ht="15" customHeight="1" x14ac:dyDescent="0.2">
      <c r="G472" s="125"/>
      <c r="I472" s="125"/>
    </row>
    <row r="473" spans="7:9" ht="15" customHeight="1" x14ac:dyDescent="0.2">
      <c r="G473" s="125"/>
      <c r="I473" s="125"/>
    </row>
    <row r="474" spans="7:9" ht="15" customHeight="1" x14ac:dyDescent="0.2">
      <c r="G474" s="125"/>
      <c r="I474" s="125"/>
    </row>
    <row r="475" spans="7:9" ht="15" customHeight="1" x14ac:dyDescent="0.2">
      <c r="G475" s="125"/>
      <c r="I475" s="125"/>
    </row>
    <row r="476" spans="7:9" ht="15" customHeight="1" x14ac:dyDescent="0.2">
      <c r="G476" s="125"/>
      <c r="I476" s="125"/>
    </row>
    <row r="477" spans="7:9" ht="15" customHeight="1" x14ac:dyDescent="0.2">
      <c r="G477" s="125"/>
      <c r="I477" s="125"/>
    </row>
    <row r="478" spans="7:9" ht="15" customHeight="1" x14ac:dyDescent="0.2">
      <c r="G478" s="125"/>
      <c r="I478" s="125"/>
    </row>
    <row r="479" spans="7:9" ht="15" customHeight="1" x14ac:dyDescent="0.2">
      <c r="G479" s="125"/>
      <c r="I479" s="125"/>
    </row>
    <row r="480" spans="7:9" ht="15" customHeight="1" x14ac:dyDescent="0.2">
      <c r="G480" s="125"/>
      <c r="I480" s="125"/>
    </row>
    <row r="481" spans="7:9" ht="15" customHeight="1" x14ac:dyDescent="0.2">
      <c r="G481" s="125"/>
      <c r="I481" s="125"/>
    </row>
    <row r="482" spans="7:9" ht="15" customHeight="1" x14ac:dyDescent="0.2">
      <c r="G482" s="125"/>
      <c r="I482" s="125"/>
    </row>
    <row r="483" spans="7:9" ht="15" customHeight="1" x14ac:dyDescent="0.2">
      <c r="G483" s="125"/>
      <c r="I483" s="125"/>
    </row>
    <row r="484" spans="7:9" ht="15" customHeight="1" x14ac:dyDescent="0.2">
      <c r="G484" s="125"/>
      <c r="I484" s="125"/>
    </row>
    <row r="485" spans="7:9" ht="15" customHeight="1" x14ac:dyDescent="0.2">
      <c r="G485" s="125"/>
      <c r="I485" s="125"/>
    </row>
    <row r="486" spans="7:9" ht="15" customHeight="1" x14ac:dyDescent="0.2">
      <c r="G486" s="125"/>
      <c r="I486" s="125"/>
    </row>
    <row r="487" spans="7:9" ht="15" customHeight="1" x14ac:dyDescent="0.2">
      <c r="G487" s="125"/>
      <c r="I487" s="125"/>
    </row>
    <row r="488" spans="7:9" ht="15" customHeight="1" x14ac:dyDescent="0.2">
      <c r="G488" s="125"/>
      <c r="I488" s="125"/>
    </row>
    <row r="489" spans="7:9" ht="15" customHeight="1" x14ac:dyDescent="0.2">
      <c r="G489" s="125"/>
      <c r="I489" s="125"/>
    </row>
    <row r="490" spans="7:9" ht="15" customHeight="1" x14ac:dyDescent="0.2">
      <c r="G490" s="125"/>
      <c r="I490" s="125"/>
    </row>
    <row r="491" spans="7:9" ht="15" customHeight="1" x14ac:dyDescent="0.2">
      <c r="G491" s="125"/>
      <c r="I491" s="125"/>
    </row>
    <row r="492" spans="7:9" ht="15" customHeight="1" x14ac:dyDescent="0.2">
      <c r="G492" s="125"/>
      <c r="I492" s="125"/>
    </row>
    <row r="493" spans="7:9" ht="15" customHeight="1" x14ac:dyDescent="0.2">
      <c r="G493" s="125"/>
      <c r="I493" s="125"/>
    </row>
    <row r="494" spans="7:9" ht="15" customHeight="1" x14ac:dyDescent="0.2">
      <c r="G494" s="125"/>
      <c r="I494" s="125"/>
    </row>
    <row r="495" spans="7:9" ht="15" customHeight="1" x14ac:dyDescent="0.2">
      <c r="G495" s="125"/>
      <c r="I495" s="125"/>
    </row>
    <row r="496" spans="7:9" ht="15" customHeight="1" x14ac:dyDescent="0.2">
      <c r="G496" s="125"/>
      <c r="I496" s="125"/>
    </row>
    <row r="497" spans="7:9" ht="15" customHeight="1" x14ac:dyDescent="0.2">
      <c r="G497" s="125"/>
      <c r="I497" s="125"/>
    </row>
    <row r="498" spans="7:9" ht="15" customHeight="1" x14ac:dyDescent="0.2">
      <c r="G498" s="125"/>
      <c r="I498" s="125"/>
    </row>
    <row r="499" spans="7:9" ht="15" customHeight="1" x14ac:dyDescent="0.2">
      <c r="G499" s="125"/>
      <c r="I499" s="125"/>
    </row>
    <row r="500" spans="7:9" ht="15" customHeight="1" x14ac:dyDescent="0.2">
      <c r="G500" s="125"/>
      <c r="I500" s="125"/>
    </row>
    <row r="501" spans="7:9" ht="15" customHeight="1" x14ac:dyDescent="0.2">
      <c r="G501" s="125"/>
      <c r="I501" s="125"/>
    </row>
    <row r="502" spans="7:9" ht="15" customHeight="1" x14ac:dyDescent="0.2">
      <c r="G502" s="125"/>
      <c r="I502" s="125"/>
    </row>
    <row r="503" spans="7:9" ht="15" customHeight="1" x14ac:dyDescent="0.2">
      <c r="G503" s="125"/>
      <c r="I503" s="125"/>
    </row>
    <row r="504" spans="7:9" ht="15" customHeight="1" x14ac:dyDescent="0.2">
      <c r="G504" s="125"/>
      <c r="I504" s="125"/>
    </row>
    <row r="505" spans="7:9" ht="15" customHeight="1" x14ac:dyDescent="0.2">
      <c r="G505" s="125"/>
      <c r="I505" s="125"/>
    </row>
    <row r="506" spans="7:9" ht="15" customHeight="1" x14ac:dyDescent="0.2">
      <c r="G506" s="125"/>
      <c r="I506" s="125"/>
    </row>
    <row r="507" spans="7:9" ht="15" customHeight="1" x14ac:dyDescent="0.2">
      <c r="G507" s="125"/>
      <c r="I507" s="125"/>
    </row>
    <row r="508" spans="7:9" ht="15" customHeight="1" x14ac:dyDescent="0.2">
      <c r="G508" s="125"/>
      <c r="I508" s="125"/>
    </row>
    <row r="509" spans="7:9" ht="15" customHeight="1" x14ac:dyDescent="0.2">
      <c r="G509" s="125"/>
      <c r="I509" s="125"/>
    </row>
    <row r="510" spans="7:9" ht="15" customHeight="1" x14ac:dyDescent="0.2">
      <c r="G510" s="125"/>
      <c r="I510" s="125"/>
    </row>
    <row r="511" spans="7:9" ht="15" customHeight="1" x14ac:dyDescent="0.2">
      <c r="G511" s="125"/>
      <c r="I511" s="125"/>
    </row>
    <row r="512" spans="7:9" ht="15" customHeight="1" x14ac:dyDescent="0.2">
      <c r="G512" s="125"/>
      <c r="I512" s="125"/>
    </row>
    <row r="513" spans="7:9" ht="15" customHeight="1" x14ac:dyDescent="0.2">
      <c r="G513" s="125"/>
      <c r="I513" s="125"/>
    </row>
    <row r="514" spans="7:9" ht="15" customHeight="1" x14ac:dyDescent="0.2">
      <c r="G514" s="125"/>
      <c r="I514" s="125"/>
    </row>
    <row r="515" spans="7:9" ht="15" customHeight="1" x14ac:dyDescent="0.2">
      <c r="G515" s="125"/>
      <c r="I515" s="125"/>
    </row>
    <row r="516" spans="7:9" ht="15" customHeight="1" x14ac:dyDescent="0.2">
      <c r="G516" s="125"/>
      <c r="I516" s="125"/>
    </row>
    <row r="517" spans="7:9" ht="15" customHeight="1" x14ac:dyDescent="0.2">
      <c r="G517" s="125"/>
      <c r="I517" s="125"/>
    </row>
    <row r="518" spans="7:9" ht="15" customHeight="1" x14ac:dyDescent="0.2">
      <c r="G518" s="125"/>
      <c r="I518" s="125"/>
    </row>
    <row r="519" spans="7:9" ht="15" customHeight="1" x14ac:dyDescent="0.2">
      <c r="G519" s="125"/>
      <c r="I519" s="125"/>
    </row>
    <row r="520" spans="7:9" ht="15" customHeight="1" x14ac:dyDescent="0.2">
      <c r="G520" s="125"/>
      <c r="I520" s="125"/>
    </row>
    <row r="521" spans="7:9" ht="15" customHeight="1" x14ac:dyDescent="0.2">
      <c r="G521" s="125"/>
      <c r="I521" s="125"/>
    </row>
    <row r="522" spans="7:9" ht="15" customHeight="1" x14ac:dyDescent="0.2">
      <c r="G522" s="125"/>
      <c r="I522" s="125"/>
    </row>
    <row r="523" spans="7:9" ht="15" customHeight="1" x14ac:dyDescent="0.2">
      <c r="G523" s="125"/>
      <c r="I523" s="125"/>
    </row>
    <row r="524" spans="7:9" ht="15" customHeight="1" x14ac:dyDescent="0.2">
      <c r="G524" s="125"/>
      <c r="I524" s="125"/>
    </row>
    <row r="525" spans="7:9" ht="15" customHeight="1" x14ac:dyDescent="0.2">
      <c r="G525" s="125"/>
      <c r="I525" s="125"/>
    </row>
    <row r="526" spans="7:9" ht="15" customHeight="1" x14ac:dyDescent="0.2">
      <c r="G526" s="125"/>
      <c r="I526" s="125"/>
    </row>
    <row r="527" spans="7:9" ht="15" customHeight="1" x14ac:dyDescent="0.2">
      <c r="G527" s="125"/>
      <c r="I527" s="125"/>
    </row>
    <row r="528" spans="7:9" ht="15" customHeight="1" x14ac:dyDescent="0.2">
      <c r="G528" s="125"/>
      <c r="I528" s="125"/>
    </row>
    <row r="529" spans="7:9" ht="15" customHeight="1" x14ac:dyDescent="0.2">
      <c r="G529" s="125"/>
      <c r="I529" s="125"/>
    </row>
    <row r="530" spans="7:9" ht="15" customHeight="1" x14ac:dyDescent="0.2">
      <c r="G530" s="125"/>
      <c r="I530" s="125"/>
    </row>
    <row r="531" spans="7:9" ht="15" customHeight="1" x14ac:dyDescent="0.2">
      <c r="G531" s="125"/>
      <c r="I531" s="125"/>
    </row>
    <row r="532" spans="7:9" ht="15" customHeight="1" x14ac:dyDescent="0.2">
      <c r="G532" s="125"/>
      <c r="I532" s="125"/>
    </row>
    <row r="533" spans="7:9" ht="15" customHeight="1" x14ac:dyDescent="0.2">
      <c r="G533" s="125"/>
      <c r="I533" s="125"/>
    </row>
    <row r="534" spans="7:9" ht="15" customHeight="1" x14ac:dyDescent="0.2">
      <c r="G534" s="125"/>
      <c r="I534" s="125"/>
    </row>
    <row r="535" spans="7:9" ht="15" customHeight="1" x14ac:dyDescent="0.2">
      <c r="G535" s="125"/>
      <c r="I535" s="125"/>
    </row>
    <row r="536" spans="7:9" ht="15" customHeight="1" x14ac:dyDescent="0.2">
      <c r="G536" s="125"/>
      <c r="I536" s="125"/>
    </row>
    <row r="537" spans="7:9" ht="15" customHeight="1" x14ac:dyDescent="0.2">
      <c r="G537" s="125"/>
      <c r="I537" s="125"/>
    </row>
    <row r="538" spans="7:9" ht="15" customHeight="1" x14ac:dyDescent="0.2">
      <c r="G538" s="125"/>
      <c r="I538" s="125"/>
    </row>
    <row r="539" spans="7:9" ht="15" customHeight="1" x14ac:dyDescent="0.2">
      <c r="G539" s="125"/>
      <c r="I539" s="125"/>
    </row>
    <row r="540" spans="7:9" ht="15" customHeight="1" x14ac:dyDescent="0.2">
      <c r="G540" s="125"/>
      <c r="I540" s="125"/>
    </row>
    <row r="541" spans="7:9" ht="15" customHeight="1" x14ac:dyDescent="0.2">
      <c r="G541" s="125"/>
      <c r="I541" s="125"/>
    </row>
    <row r="542" spans="7:9" ht="15" customHeight="1" x14ac:dyDescent="0.2">
      <c r="G542" s="125"/>
      <c r="I542" s="125"/>
    </row>
    <row r="543" spans="7:9" ht="15" customHeight="1" x14ac:dyDescent="0.2">
      <c r="G543" s="125"/>
      <c r="I543" s="125"/>
    </row>
    <row r="544" spans="7:9" ht="15" customHeight="1" x14ac:dyDescent="0.2">
      <c r="G544" s="125"/>
      <c r="I544" s="125"/>
    </row>
    <row r="545" spans="7:9" ht="15" customHeight="1" x14ac:dyDescent="0.2">
      <c r="G545" s="125"/>
      <c r="I545" s="125"/>
    </row>
    <row r="546" spans="7:9" ht="15" customHeight="1" x14ac:dyDescent="0.2">
      <c r="G546" s="125"/>
      <c r="I546" s="125"/>
    </row>
    <row r="547" spans="7:9" ht="15" customHeight="1" x14ac:dyDescent="0.2">
      <c r="G547" s="125"/>
      <c r="I547" s="125"/>
    </row>
    <row r="548" spans="7:9" ht="15" customHeight="1" x14ac:dyDescent="0.2">
      <c r="G548" s="125"/>
      <c r="I548" s="125"/>
    </row>
    <row r="549" spans="7:9" ht="15" customHeight="1" x14ac:dyDescent="0.2">
      <c r="G549" s="125"/>
      <c r="I549" s="125"/>
    </row>
    <row r="550" spans="7:9" ht="15" customHeight="1" x14ac:dyDescent="0.2">
      <c r="G550" s="125"/>
      <c r="I550" s="125"/>
    </row>
    <row r="551" spans="7:9" ht="15" customHeight="1" x14ac:dyDescent="0.2">
      <c r="G551" s="125"/>
      <c r="I551" s="125"/>
    </row>
    <row r="552" spans="7:9" ht="15" customHeight="1" x14ac:dyDescent="0.2">
      <c r="G552" s="125"/>
      <c r="I552" s="125"/>
    </row>
    <row r="553" spans="7:9" ht="15" customHeight="1" x14ac:dyDescent="0.2">
      <c r="G553" s="125"/>
      <c r="I553" s="125"/>
    </row>
    <row r="554" spans="7:9" ht="15" customHeight="1" x14ac:dyDescent="0.2">
      <c r="G554" s="125"/>
      <c r="I554" s="125"/>
    </row>
    <row r="555" spans="7:9" ht="15" customHeight="1" x14ac:dyDescent="0.2">
      <c r="G555" s="125"/>
      <c r="I555" s="125"/>
    </row>
    <row r="556" spans="7:9" ht="15" customHeight="1" x14ac:dyDescent="0.2">
      <c r="G556" s="125"/>
      <c r="I556" s="125"/>
    </row>
    <row r="557" spans="7:9" ht="15" customHeight="1" x14ac:dyDescent="0.2">
      <c r="G557" s="125"/>
      <c r="I557" s="125"/>
    </row>
    <row r="558" spans="7:9" ht="15" customHeight="1" x14ac:dyDescent="0.2">
      <c r="G558" s="125"/>
      <c r="I558" s="125"/>
    </row>
    <row r="559" spans="7:9" ht="15" customHeight="1" x14ac:dyDescent="0.2">
      <c r="G559" s="125"/>
      <c r="I559" s="125"/>
    </row>
    <row r="560" spans="7:9" ht="15" customHeight="1" x14ac:dyDescent="0.2">
      <c r="G560" s="125"/>
      <c r="I560" s="125"/>
    </row>
    <row r="561" spans="7:9" ht="15" customHeight="1" x14ac:dyDescent="0.2">
      <c r="G561" s="125"/>
      <c r="I561" s="125"/>
    </row>
    <row r="562" spans="7:9" ht="15" customHeight="1" x14ac:dyDescent="0.2">
      <c r="G562" s="125"/>
      <c r="I562" s="125"/>
    </row>
    <row r="563" spans="7:9" ht="15" customHeight="1" x14ac:dyDescent="0.2">
      <c r="G563" s="125"/>
      <c r="I563" s="125"/>
    </row>
    <row r="564" spans="7:9" ht="15" customHeight="1" x14ac:dyDescent="0.2">
      <c r="G564" s="125"/>
      <c r="I564" s="125"/>
    </row>
    <row r="565" spans="7:9" ht="15" customHeight="1" x14ac:dyDescent="0.2">
      <c r="G565" s="125"/>
      <c r="I565" s="125"/>
    </row>
    <row r="566" spans="7:9" ht="15" customHeight="1" x14ac:dyDescent="0.2">
      <c r="G566" s="125"/>
      <c r="I566" s="125"/>
    </row>
    <row r="567" spans="7:9" ht="15" customHeight="1" x14ac:dyDescent="0.2">
      <c r="G567" s="125"/>
      <c r="I567" s="125"/>
    </row>
    <row r="568" spans="7:9" ht="15" customHeight="1" x14ac:dyDescent="0.2">
      <c r="G568" s="125"/>
      <c r="I568" s="125"/>
    </row>
    <row r="569" spans="7:9" ht="15" customHeight="1" x14ac:dyDescent="0.2">
      <c r="G569" s="125"/>
      <c r="I569" s="125"/>
    </row>
    <row r="570" spans="7:9" ht="15" customHeight="1" x14ac:dyDescent="0.2">
      <c r="G570" s="125"/>
      <c r="I570" s="125"/>
    </row>
    <row r="571" spans="7:9" ht="15" customHeight="1" x14ac:dyDescent="0.2">
      <c r="G571" s="125"/>
      <c r="I571" s="125"/>
    </row>
    <row r="572" spans="7:9" ht="15" customHeight="1" x14ac:dyDescent="0.2">
      <c r="G572" s="125"/>
      <c r="I572" s="125"/>
    </row>
    <row r="573" spans="7:9" ht="15" customHeight="1" x14ac:dyDescent="0.2">
      <c r="G573" s="125"/>
      <c r="I573" s="125"/>
    </row>
    <row r="574" spans="7:9" ht="15" customHeight="1" x14ac:dyDescent="0.2">
      <c r="G574" s="125"/>
      <c r="I574" s="125"/>
    </row>
    <row r="575" spans="7:9" ht="15" customHeight="1" x14ac:dyDescent="0.2">
      <c r="G575" s="125"/>
      <c r="I575" s="125"/>
    </row>
    <row r="576" spans="7:9" ht="15" customHeight="1" x14ac:dyDescent="0.2">
      <c r="G576" s="125"/>
      <c r="I576" s="125"/>
    </row>
    <row r="577" spans="7:9" ht="15" customHeight="1" x14ac:dyDescent="0.2">
      <c r="G577" s="125"/>
      <c r="I577" s="125"/>
    </row>
    <row r="578" spans="7:9" ht="15" customHeight="1" x14ac:dyDescent="0.2">
      <c r="G578" s="125"/>
      <c r="I578" s="125"/>
    </row>
    <row r="579" spans="7:9" ht="15" customHeight="1" x14ac:dyDescent="0.2">
      <c r="G579" s="125"/>
      <c r="I579" s="125"/>
    </row>
    <row r="580" spans="7:9" ht="15" customHeight="1" x14ac:dyDescent="0.2">
      <c r="G580" s="125"/>
      <c r="I580" s="125"/>
    </row>
    <row r="581" spans="7:9" ht="15" customHeight="1" x14ac:dyDescent="0.2">
      <c r="G581" s="125"/>
      <c r="I581" s="125"/>
    </row>
    <row r="582" spans="7:9" ht="15" customHeight="1" x14ac:dyDescent="0.2">
      <c r="G582" s="125"/>
      <c r="I582" s="125"/>
    </row>
    <row r="583" spans="7:9" ht="15" customHeight="1" x14ac:dyDescent="0.2">
      <c r="G583" s="125"/>
      <c r="I583" s="125"/>
    </row>
    <row r="584" spans="7:9" ht="15" customHeight="1" x14ac:dyDescent="0.2">
      <c r="G584" s="125"/>
      <c r="I584" s="125"/>
    </row>
    <row r="585" spans="7:9" ht="15" customHeight="1" x14ac:dyDescent="0.2">
      <c r="G585" s="125"/>
      <c r="I585" s="125"/>
    </row>
    <row r="586" spans="7:9" ht="15" customHeight="1" x14ac:dyDescent="0.2">
      <c r="G586" s="125"/>
      <c r="I586" s="125"/>
    </row>
    <row r="587" spans="7:9" ht="15" customHeight="1" x14ac:dyDescent="0.2">
      <c r="G587" s="125"/>
      <c r="I587" s="125"/>
    </row>
    <row r="588" spans="7:9" ht="15" customHeight="1" x14ac:dyDescent="0.2">
      <c r="G588" s="125"/>
      <c r="I588" s="125"/>
    </row>
    <row r="589" spans="7:9" ht="15" customHeight="1" x14ac:dyDescent="0.2">
      <c r="G589" s="125"/>
      <c r="I589" s="125"/>
    </row>
    <row r="590" spans="7:9" ht="15" customHeight="1" x14ac:dyDescent="0.2">
      <c r="G590" s="125"/>
      <c r="I590" s="125"/>
    </row>
    <row r="591" spans="7:9" ht="15" customHeight="1" x14ac:dyDescent="0.2">
      <c r="G591" s="125"/>
      <c r="I591" s="125"/>
    </row>
    <row r="592" spans="7:9" ht="15" customHeight="1" x14ac:dyDescent="0.2">
      <c r="G592" s="125"/>
      <c r="I592" s="125"/>
    </row>
    <row r="593" spans="7:9" ht="15" customHeight="1" x14ac:dyDescent="0.2">
      <c r="G593" s="125"/>
      <c r="I593" s="125"/>
    </row>
    <row r="594" spans="7:9" ht="15" customHeight="1" x14ac:dyDescent="0.2">
      <c r="G594" s="125"/>
      <c r="I594" s="125"/>
    </row>
    <row r="595" spans="7:9" ht="15" customHeight="1" x14ac:dyDescent="0.2">
      <c r="G595" s="125"/>
      <c r="I595" s="125"/>
    </row>
    <row r="596" spans="7:9" ht="15" customHeight="1" x14ac:dyDescent="0.2">
      <c r="G596" s="125"/>
      <c r="I596" s="125"/>
    </row>
    <row r="597" spans="7:9" ht="15" customHeight="1" x14ac:dyDescent="0.2">
      <c r="G597" s="125"/>
      <c r="I597" s="125"/>
    </row>
    <row r="598" spans="7:9" ht="15" customHeight="1" x14ac:dyDescent="0.2">
      <c r="G598" s="125"/>
      <c r="I598" s="125"/>
    </row>
    <row r="599" spans="7:9" ht="15" customHeight="1" x14ac:dyDescent="0.2">
      <c r="G599" s="125"/>
      <c r="I599" s="125"/>
    </row>
    <row r="600" spans="7:9" ht="15" customHeight="1" x14ac:dyDescent="0.2">
      <c r="G600" s="125"/>
      <c r="I600" s="125"/>
    </row>
    <row r="601" spans="7:9" ht="15" customHeight="1" x14ac:dyDescent="0.2">
      <c r="G601" s="125"/>
      <c r="I601" s="125"/>
    </row>
    <row r="602" spans="7:9" ht="15" customHeight="1" x14ac:dyDescent="0.2">
      <c r="G602" s="125"/>
      <c r="I602" s="125"/>
    </row>
    <row r="603" spans="7:9" ht="15" customHeight="1" x14ac:dyDescent="0.2">
      <c r="G603" s="125"/>
      <c r="I603" s="125"/>
    </row>
    <row r="604" spans="7:9" ht="15" customHeight="1" x14ac:dyDescent="0.2">
      <c r="G604" s="125"/>
      <c r="I604" s="125"/>
    </row>
    <row r="605" spans="7:9" ht="15" customHeight="1" x14ac:dyDescent="0.2">
      <c r="G605" s="125"/>
      <c r="I605" s="125"/>
    </row>
    <row r="606" spans="7:9" ht="15" customHeight="1" x14ac:dyDescent="0.2">
      <c r="G606" s="125"/>
      <c r="I606" s="125"/>
    </row>
    <row r="607" spans="7:9" ht="15" customHeight="1" x14ac:dyDescent="0.2">
      <c r="G607" s="125"/>
      <c r="I607" s="125"/>
    </row>
    <row r="608" spans="7:9" ht="15" customHeight="1" x14ac:dyDescent="0.2">
      <c r="G608" s="125"/>
      <c r="I608" s="125"/>
    </row>
    <row r="609" spans="7:9" ht="15" customHeight="1" x14ac:dyDescent="0.2">
      <c r="G609" s="125"/>
      <c r="I609" s="125"/>
    </row>
    <row r="610" spans="7:9" ht="15" customHeight="1" x14ac:dyDescent="0.2">
      <c r="G610" s="125"/>
      <c r="I610" s="125"/>
    </row>
    <row r="611" spans="7:9" ht="15" customHeight="1" x14ac:dyDescent="0.2">
      <c r="G611" s="125"/>
      <c r="I611" s="125"/>
    </row>
    <row r="612" spans="7:9" ht="15" customHeight="1" x14ac:dyDescent="0.2">
      <c r="G612" s="125"/>
      <c r="I612" s="125"/>
    </row>
    <row r="613" spans="7:9" ht="15" customHeight="1" x14ac:dyDescent="0.2">
      <c r="G613" s="125"/>
      <c r="I613" s="125"/>
    </row>
    <row r="614" spans="7:9" ht="15" customHeight="1" x14ac:dyDescent="0.2">
      <c r="G614" s="125"/>
      <c r="I614" s="125"/>
    </row>
    <row r="615" spans="7:9" ht="15" customHeight="1" x14ac:dyDescent="0.2">
      <c r="G615" s="125"/>
      <c r="I615" s="125"/>
    </row>
    <row r="616" spans="7:9" ht="15" customHeight="1" x14ac:dyDescent="0.2">
      <c r="G616" s="125"/>
      <c r="I616" s="125"/>
    </row>
    <row r="617" spans="7:9" ht="15" customHeight="1" x14ac:dyDescent="0.2">
      <c r="G617" s="125"/>
      <c r="I617" s="125"/>
    </row>
    <row r="618" spans="7:9" ht="15" customHeight="1" x14ac:dyDescent="0.2">
      <c r="G618" s="125"/>
      <c r="I618" s="125"/>
    </row>
    <row r="619" spans="7:9" ht="15" customHeight="1" x14ac:dyDescent="0.2">
      <c r="G619" s="125"/>
      <c r="I619" s="125"/>
    </row>
    <row r="620" spans="7:9" ht="15" customHeight="1" x14ac:dyDescent="0.2">
      <c r="G620" s="125"/>
      <c r="I620" s="125"/>
    </row>
    <row r="621" spans="7:9" ht="15" customHeight="1" x14ac:dyDescent="0.2">
      <c r="G621" s="125"/>
      <c r="I621" s="125"/>
    </row>
    <row r="622" spans="7:9" ht="15" customHeight="1" x14ac:dyDescent="0.2">
      <c r="G622" s="125"/>
      <c r="I622" s="125"/>
    </row>
    <row r="623" spans="7:9" ht="15" customHeight="1" x14ac:dyDescent="0.2">
      <c r="G623" s="125"/>
      <c r="I623" s="125"/>
    </row>
    <row r="624" spans="7:9" ht="15" customHeight="1" x14ac:dyDescent="0.2">
      <c r="G624" s="125"/>
      <c r="I624" s="125"/>
    </row>
    <row r="625" spans="7:9" ht="15" customHeight="1" x14ac:dyDescent="0.2">
      <c r="G625" s="125"/>
      <c r="I625" s="125"/>
    </row>
    <row r="626" spans="7:9" ht="15" customHeight="1" x14ac:dyDescent="0.2">
      <c r="G626" s="125"/>
      <c r="I626" s="125"/>
    </row>
    <row r="627" spans="7:9" ht="15" customHeight="1" x14ac:dyDescent="0.2">
      <c r="G627" s="125"/>
      <c r="I627" s="125"/>
    </row>
    <row r="628" spans="7:9" ht="15" customHeight="1" x14ac:dyDescent="0.2">
      <c r="G628" s="125"/>
      <c r="I628" s="125"/>
    </row>
    <row r="629" spans="7:9" ht="15" customHeight="1" x14ac:dyDescent="0.2">
      <c r="G629" s="125"/>
      <c r="I629" s="125"/>
    </row>
    <row r="630" spans="7:9" ht="15" customHeight="1" x14ac:dyDescent="0.2">
      <c r="G630" s="125"/>
      <c r="I630" s="125"/>
    </row>
    <row r="631" spans="7:9" ht="15" customHeight="1" x14ac:dyDescent="0.2">
      <c r="G631" s="125"/>
      <c r="I631" s="125"/>
    </row>
    <row r="632" spans="7:9" ht="15" customHeight="1" x14ac:dyDescent="0.2">
      <c r="G632" s="125"/>
      <c r="I632" s="125"/>
    </row>
    <row r="633" spans="7:9" ht="15" customHeight="1" x14ac:dyDescent="0.2">
      <c r="G633" s="125"/>
      <c r="I633" s="125"/>
    </row>
    <row r="634" spans="7:9" ht="15" customHeight="1" x14ac:dyDescent="0.2">
      <c r="G634" s="125"/>
      <c r="I634" s="125"/>
    </row>
    <row r="635" spans="7:9" ht="15" customHeight="1" x14ac:dyDescent="0.2">
      <c r="G635" s="125"/>
      <c r="I635" s="125"/>
    </row>
    <row r="636" spans="7:9" ht="15" customHeight="1" x14ac:dyDescent="0.2">
      <c r="G636" s="125"/>
      <c r="I636" s="125"/>
    </row>
    <row r="637" spans="7:9" ht="15" customHeight="1" x14ac:dyDescent="0.2">
      <c r="G637" s="125"/>
      <c r="I637" s="125"/>
    </row>
    <row r="638" spans="7:9" ht="15" customHeight="1" x14ac:dyDescent="0.2">
      <c r="G638" s="125"/>
      <c r="I638" s="125"/>
    </row>
    <row r="639" spans="7:9" ht="15" customHeight="1" x14ac:dyDescent="0.2">
      <c r="G639" s="125"/>
      <c r="I639" s="125"/>
    </row>
    <row r="640" spans="7:9" ht="15" customHeight="1" x14ac:dyDescent="0.2">
      <c r="G640" s="125"/>
      <c r="I640" s="125"/>
    </row>
    <row r="641" spans="7:9" ht="15" customHeight="1" x14ac:dyDescent="0.2">
      <c r="G641" s="125"/>
      <c r="I641" s="125"/>
    </row>
    <row r="642" spans="7:9" ht="15" customHeight="1" x14ac:dyDescent="0.2">
      <c r="G642" s="125"/>
      <c r="I642" s="125"/>
    </row>
    <row r="643" spans="7:9" ht="15" customHeight="1" x14ac:dyDescent="0.2">
      <c r="G643" s="125"/>
      <c r="I643" s="125"/>
    </row>
    <row r="644" spans="7:9" ht="15" customHeight="1" x14ac:dyDescent="0.2">
      <c r="G644" s="125"/>
      <c r="I644" s="125"/>
    </row>
    <row r="645" spans="7:9" ht="15" customHeight="1" x14ac:dyDescent="0.2">
      <c r="G645" s="125"/>
      <c r="I645" s="125"/>
    </row>
    <row r="646" spans="7:9" ht="15" customHeight="1" x14ac:dyDescent="0.2">
      <c r="G646" s="125"/>
      <c r="I646" s="125"/>
    </row>
    <row r="647" spans="7:9" ht="15" customHeight="1" x14ac:dyDescent="0.2">
      <c r="G647" s="125"/>
      <c r="I647" s="125"/>
    </row>
    <row r="648" spans="7:9" ht="15" customHeight="1" x14ac:dyDescent="0.2">
      <c r="G648" s="125"/>
      <c r="I648" s="125"/>
    </row>
    <row r="649" spans="7:9" ht="15" customHeight="1" x14ac:dyDescent="0.2">
      <c r="G649" s="125"/>
      <c r="I649" s="125"/>
    </row>
    <row r="650" spans="7:9" ht="15" customHeight="1" x14ac:dyDescent="0.2">
      <c r="G650" s="125"/>
      <c r="I650" s="125"/>
    </row>
    <row r="651" spans="7:9" ht="15" customHeight="1" x14ac:dyDescent="0.2">
      <c r="G651" s="125"/>
      <c r="I651" s="125"/>
    </row>
    <row r="652" spans="7:9" ht="15" customHeight="1" x14ac:dyDescent="0.2">
      <c r="G652" s="125"/>
      <c r="I652" s="125"/>
    </row>
    <row r="653" spans="7:9" ht="15" customHeight="1" x14ac:dyDescent="0.2">
      <c r="G653" s="125"/>
      <c r="I653" s="125"/>
    </row>
    <row r="654" spans="7:9" ht="15" customHeight="1" x14ac:dyDescent="0.2">
      <c r="G654" s="125"/>
      <c r="I654" s="125"/>
    </row>
    <row r="655" spans="7:9" ht="15" customHeight="1" x14ac:dyDescent="0.2">
      <c r="G655" s="125"/>
      <c r="I655" s="125"/>
    </row>
    <row r="656" spans="7:9" ht="15" customHeight="1" x14ac:dyDescent="0.2">
      <c r="G656" s="125"/>
      <c r="I656" s="125"/>
    </row>
    <row r="657" spans="7:9" ht="15" customHeight="1" x14ac:dyDescent="0.2">
      <c r="G657" s="125"/>
      <c r="I657" s="125"/>
    </row>
    <row r="658" spans="7:9" ht="15" customHeight="1" x14ac:dyDescent="0.2">
      <c r="G658" s="125"/>
      <c r="I658" s="125"/>
    </row>
    <row r="659" spans="7:9" ht="15" customHeight="1" x14ac:dyDescent="0.2">
      <c r="G659" s="125"/>
      <c r="I659" s="125"/>
    </row>
    <row r="660" spans="7:9" ht="15" customHeight="1" x14ac:dyDescent="0.2">
      <c r="G660" s="125"/>
      <c r="I660" s="125"/>
    </row>
    <row r="661" spans="7:9" ht="15" customHeight="1" x14ac:dyDescent="0.2">
      <c r="G661" s="125"/>
      <c r="I661" s="125"/>
    </row>
    <row r="662" spans="7:9" ht="15" customHeight="1" x14ac:dyDescent="0.2">
      <c r="G662" s="125"/>
      <c r="I662" s="125"/>
    </row>
    <row r="663" spans="7:9" ht="15" customHeight="1" x14ac:dyDescent="0.2">
      <c r="G663" s="125"/>
      <c r="I663" s="125"/>
    </row>
    <row r="664" spans="7:9" ht="15" customHeight="1" x14ac:dyDescent="0.2">
      <c r="G664" s="125"/>
      <c r="I664" s="125"/>
    </row>
    <row r="665" spans="7:9" ht="15" customHeight="1" x14ac:dyDescent="0.2">
      <c r="G665" s="125"/>
      <c r="I665" s="125"/>
    </row>
    <row r="666" spans="7:9" ht="15" customHeight="1" x14ac:dyDescent="0.2">
      <c r="G666" s="125"/>
      <c r="I666" s="125"/>
    </row>
    <row r="667" spans="7:9" ht="15" customHeight="1" x14ac:dyDescent="0.2">
      <c r="G667" s="125"/>
      <c r="I667" s="125"/>
    </row>
    <row r="668" spans="7:9" ht="15" customHeight="1" x14ac:dyDescent="0.2">
      <c r="G668" s="125"/>
      <c r="I668" s="125"/>
    </row>
    <row r="669" spans="7:9" ht="15" customHeight="1" x14ac:dyDescent="0.2">
      <c r="G669" s="125"/>
      <c r="I669" s="125"/>
    </row>
    <row r="670" spans="7:9" ht="15" customHeight="1" x14ac:dyDescent="0.2">
      <c r="G670" s="125"/>
      <c r="I670" s="125"/>
    </row>
    <row r="671" spans="7:9" ht="15" customHeight="1" x14ac:dyDescent="0.2">
      <c r="G671" s="125"/>
      <c r="I671" s="125"/>
    </row>
    <row r="672" spans="7:9" ht="15" customHeight="1" x14ac:dyDescent="0.2">
      <c r="G672" s="125"/>
      <c r="I672" s="125"/>
    </row>
    <row r="673" spans="7:9" ht="15" customHeight="1" x14ac:dyDescent="0.2">
      <c r="G673" s="125"/>
      <c r="I673" s="125"/>
    </row>
    <row r="674" spans="7:9" ht="15" customHeight="1" x14ac:dyDescent="0.2">
      <c r="G674" s="125"/>
      <c r="I674" s="125"/>
    </row>
    <row r="675" spans="7:9" ht="15" customHeight="1" x14ac:dyDescent="0.2">
      <c r="G675" s="125"/>
      <c r="I675" s="125"/>
    </row>
    <row r="676" spans="7:9" ht="15" customHeight="1" x14ac:dyDescent="0.2">
      <c r="G676" s="125"/>
      <c r="I676" s="125"/>
    </row>
    <row r="677" spans="7:9" ht="15" customHeight="1" x14ac:dyDescent="0.2">
      <c r="G677" s="125"/>
      <c r="I677" s="125"/>
    </row>
    <row r="678" spans="7:9" ht="15" customHeight="1" x14ac:dyDescent="0.2">
      <c r="G678" s="125"/>
      <c r="I678" s="125"/>
    </row>
    <row r="679" spans="7:9" ht="15" customHeight="1" x14ac:dyDescent="0.2">
      <c r="G679" s="125"/>
      <c r="I679" s="125"/>
    </row>
    <row r="680" spans="7:9" ht="15" customHeight="1" x14ac:dyDescent="0.2">
      <c r="G680" s="125"/>
      <c r="I680" s="125"/>
    </row>
    <row r="681" spans="7:9" ht="15" customHeight="1" x14ac:dyDescent="0.2">
      <c r="G681" s="125"/>
      <c r="I681" s="125"/>
    </row>
    <row r="682" spans="7:9" ht="15" customHeight="1" x14ac:dyDescent="0.2">
      <c r="G682" s="125"/>
      <c r="I682" s="125"/>
    </row>
    <row r="683" spans="7:9" ht="15" customHeight="1" x14ac:dyDescent="0.2">
      <c r="G683" s="125"/>
      <c r="I683" s="125"/>
    </row>
    <row r="684" spans="7:9" ht="15" customHeight="1" x14ac:dyDescent="0.2">
      <c r="G684" s="125"/>
      <c r="I684" s="125"/>
    </row>
    <row r="685" spans="7:9" ht="15" customHeight="1" x14ac:dyDescent="0.2">
      <c r="G685" s="125"/>
      <c r="I685" s="125"/>
    </row>
    <row r="686" spans="7:9" ht="15" customHeight="1" x14ac:dyDescent="0.2">
      <c r="G686" s="125"/>
      <c r="I686" s="125"/>
    </row>
    <row r="687" spans="7:9" ht="15" customHeight="1" x14ac:dyDescent="0.2">
      <c r="G687" s="125"/>
      <c r="I687" s="125"/>
    </row>
    <row r="688" spans="7:9" ht="15" customHeight="1" x14ac:dyDescent="0.2">
      <c r="G688" s="125"/>
      <c r="I688" s="125"/>
    </row>
    <row r="689" spans="7:9" ht="15" customHeight="1" x14ac:dyDescent="0.2">
      <c r="G689" s="125"/>
      <c r="I689" s="125"/>
    </row>
    <row r="690" spans="7:9" ht="15" customHeight="1" x14ac:dyDescent="0.2">
      <c r="G690" s="125"/>
      <c r="I690" s="125"/>
    </row>
    <row r="691" spans="7:9" ht="15" customHeight="1" x14ac:dyDescent="0.2">
      <c r="G691" s="125"/>
      <c r="I691" s="125"/>
    </row>
    <row r="692" spans="7:9" ht="15" customHeight="1" x14ac:dyDescent="0.2">
      <c r="G692" s="125"/>
      <c r="I692" s="125"/>
    </row>
    <row r="693" spans="7:9" ht="15" customHeight="1" x14ac:dyDescent="0.2">
      <c r="G693" s="125"/>
      <c r="I693" s="125"/>
    </row>
    <row r="694" spans="7:9" ht="15" customHeight="1" x14ac:dyDescent="0.2">
      <c r="G694" s="125"/>
      <c r="I694" s="125"/>
    </row>
    <row r="695" spans="7:9" ht="15" customHeight="1" x14ac:dyDescent="0.2">
      <c r="G695" s="125"/>
      <c r="I695" s="125"/>
    </row>
    <row r="696" spans="7:9" ht="15" customHeight="1" x14ac:dyDescent="0.2">
      <c r="G696" s="125"/>
      <c r="I696" s="125"/>
    </row>
    <row r="697" spans="7:9" ht="15" customHeight="1" x14ac:dyDescent="0.2">
      <c r="G697" s="125"/>
      <c r="I697" s="125"/>
    </row>
    <row r="698" spans="7:9" ht="15" customHeight="1" x14ac:dyDescent="0.2">
      <c r="G698" s="125"/>
      <c r="I698" s="125"/>
    </row>
    <row r="699" spans="7:9" ht="15" customHeight="1" x14ac:dyDescent="0.2">
      <c r="G699" s="125"/>
      <c r="I699" s="125"/>
    </row>
    <row r="700" spans="7:9" ht="15" customHeight="1" x14ac:dyDescent="0.2">
      <c r="G700" s="125"/>
      <c r="I700" s="125"/>
    </row>
    <row r="701" spans="7:9" ht="15" customHeight="1" x14ac:dyDescent="0.2">
      <c r="G701" s="125"/>
      <c r="I701" s="125"/>
    </row>
    <row r="702" spans="7:9" ht="15" customHeight="1" x14ac:dyDescent="0.2">
      <c r="G702" s="125"/>
      <c r="I702" s="125"/>
    </row>
    <row r="703" spans="7:9" ht="15" customHeight="1" x14ac:dyDescent="0.2">
      <c r="G703" s="125"/>
      <c r="I703" s="125"/>
    </row>
    <row r="704" spans="7:9" ht="15" customHeight="1" x14ac:dyDescent="0.2">
      <c r="G704" s="125"/>
      <c r="I704" s="125"/>
    </row>
    <row r="705" spans="7:9" ht="15" customHeight="1" x14ac:dyDescent="0.2">
      <c r="G705" s="125"/>
      <c r="I705" s="125"/>
    </row>
    <row r="706" spans="7:9" ht="15" customHeight="1" x14ac:dyDescent="0.2">
      <c r="G706" s="125"/>
      <c r="I706" s="125"/>
    </row>
    <row r="707" spans="7:9" ht="15" customHeight="1" x14ac:dyDescent="0.2">
      <c r="G707" s="125"/>
      <c r="I707" s="125"/>
    </row>
    <row r="708" spans="7:9" ht="15" customHeight="1" x14ac:dyDescent="0.2">
      <c r="G708" s="125"/>
      <c r="I708" s="125"/>
    </row>
    <row r="709" spans="7:9" ht="15" customHeight="1" x14ac:dyDescent="0.2">
      <c r="G709" s="125"/>
      <c r="I709" s="125"/>
    </row>
    <row r="710" spans="7:9" ht="15" customHeight="1" x14ac:dyDescent="0.2">
      <c r="G710" s="125"/>
      <c r="I710" s="125"/>
    </row>
    <row r="711" spans="7:9" ht="15" customHeight="1" x14ac:dyDescent="0.2">
      <c r="G711" s="125"/>
      <c r="I711" s="125"/>
    </row>
    <row r="712" spans="7:9" ht="15" customHeight="1" x14ac:dyDescent="0.2">
      <c r="G712" s="125"/>
      <c r="I712" s="125"/>
    </row>
    <row r="713" spans="7:9" ht="15" customHeight="1" x14ac:dyDescent="0.2">
      <c r="G713" s="125"/>
      <c r="I713" s="125"/>
    </row>
    <row r="714" spans="7:9" ht="15" customHeight="1" x14ac:dyDescent="0.2">
      <c r="G714" s="125"/>
      <c r="I714" s="125"/>
    </row>
    <row r="715" spans="7:9" ht="15" customHeight="1" x14ac:dyDescent="0.2">
      <c r="G715" s="125"/>
      <c r="I715" s="125"/>
    </row>
    <row r="716" spans="7:9" ht="15" customHeight="1" x14ac:dyDescent="0.2">
      <c r="G716" s="125"/>
      <c r="I716" s="125"/>
    </row>
    <row r="717" spans="7:9" ht="15" customHeight="1" x14ac:dyDescent="0.2">
      <c r="G717" s="125"/>
      <c r="I717" s="125"/>
    </row>
    <row r="718" spans="7:9" ht="15" customHeight="1" x14ac:dyDescent="0.2">
      <c r="G718" s="125"/>
      <c r="I718" s="125"/>
    </row>
    <row r="719" spans="7:9" ht="15" customHeight="1" x14ac:dyDescent="0.2">
      <c r="G719" s="125"/>
      <c r="I719" s="125"/>
    </row>
    <row r="720" spans="7:9" ht="15" customHeight="1" x14ac:dyDescent="0.2">
      <c r="G720" s="125"/>
      <c r="I720" s="125"/>
    </row>
    <row r="721" spans="7:9" ht="15" customHeight="1" x14ac:dyDescent="0.2">
      <c r="G721" s="125"/>
      <c r="I721" s="125"/>
    </row>
    <row r="722" spans="7:9" ht="15" customHeight="1" x14ac:dyDescent="0.2">
      <c r="G722" s="125"/>
      <c r="I722" s="125"/>
    </row>
    <row r="723" spans="7:9" ht="15" customHeight="1" x14ac:dyDescent="0.2">
      <c r="G723" s="125"/>
      <c r="I723" s="125"/>
    </row>
    <row r="724" spans="7:9" ht="15" customHeight="1" x14ac:dyDescent="0.2">
      <c r="G724" s="125"/>
      <c r="I724" s="125"/>
    </row>
    <row r="725" spans="7:9" ht="15" customHeight="1" x14ac:dyDescent="0.2">
      <c r="G725" s="125"/>
      <c r="I725" s="125"/>
    </row>
    <row r="726" spans="7:9" ht="15" customHeight="1" x14ac:dyDescent="0.2">
      <c r="G726" s="125"/>
      <c r="I726" s="125"/>
    </row>
    <row r="727" spans="7:9" ht="15" customHeight="1" x14ac:dyDescent="0.2">
      <c r="G727" s="125"/>
      <c r="I727" s="125"/>
    </row>
    <row r="728" spans="7:9" ht="15" customHeight="1" x14ac:dyDescent="0.2">
      <c r="G728" s="125"/>
      <c r="I728" s="125"/>
    </row>
    <row r="729" spans="7:9" ht="15" customHeight="1" x14ac:dyDescent="0.2">
      <c r="G729" s="125"/>
      <c r="I729" s="125"/>
    </row>
    <row r="730" spans="7:9" ht="15" customHeight="1" x14ac:dyDescent="0.2">
      <c r="G730" s="125"/>
      <c r="I730" s="125"/>
    </row>
    <row r="731" spans="7:9" ht="15" customHeight="1" x14ac:dyDescent="0.2">
      <c r="G731" s="125"/>
      <c r="I731" s="125"/>
    </row>
    <row r="732" spans="7:9" ht="15" customHeight="1" x14ac:dyDescent="0.2">
      <c r="G732" s="125"/>
      <c r="I732" s="125"/>
    </row>
    <row r="733" spans="7:9" ht="15" customHeight="1" x14ac:dyDescent="0.2">
      <c r="G733" s="125"/>
      <c r="I733" s="125"/>
    </row>
    <row r="734" spans="7:9" ht="15" customHeight="1" x14ac:dyDescent="0.2">
      <c r="G734" s="125"/>
      <c r="I734" s="125"/>
    </row>
    <row r="735" spans="7:9" ht="15" customHeight="1" x14ac:dyDescent="0.2">
      <c r="G735" s="125"/>
      <c r="I735" s="125"/>
    </row>
    <row r="736" spans="7:9" ht="15" customHeight="1" x14ac:dyDescent="0.2">
      <c r="G736" s="125"/>
      <c r="I736" s="125"/>
    </row>
    <row r="737" spans="7:9" ht="15" customHeight="1" x14ac:dyDescent="0.2">
      <c r="G737" s="125"/>
      <c r="I737" s="125"/>
    </row>
    <row r="738" spans="7:9" ht="15" customHeight="1" x14ac:dyDescent="0.2">
      <c r="G738" s="125"/>
      <c r="I738" s="125"/>
    </row>
    <row r="739" spans="7:9" ht="15" customHeight="1" x14ac:dyDescent="0.2">
      <c r="G739" s="125"/>
      <c r="I739" s="125"/>
    </row>
    <row r="740" spans="7:9" ht="15" customHeight="1" x14ac:dyDescent="0.2">
      <c r="G740" s="125"/>
      <c r="I740" s="125"/>
    </row>
    <row r="741" spans="7:9" ht="15" customHeight="1" x14ac:dyDescent="0.2">
      <c r="G741" s="125"/>
      <c r="I741" s="125"/>
    </row>
    <row r="742" spans="7:9" ht="15" customHeight="1" x14ac:dyDescent="0.2">
      <c r="G742" s="125"/>
      <c r="I742" s="125"/>
    </row>
    <row r="743" spans="7:9" ht="15" customHeight="1" x14ac:dyDescent="0.2">
      <c r="G743" s="125"/>
      <c r="I743" s="125"/>
    </row>
    <row r="744" spans="7:9" ht="15" customHeight="1" x14ac:dyDescent="0.2">
      <c r="G744" s="125"/>
      <c r="I744" s="125"/>
    </row>
    <row r="745" spans="7:9" ht="15" customHeight="1" x14ac:dyDescent="0.2">
      <c r="G745" s="125"/>
      <c r="I745" s="125"/>
    </row>
    <row r="746" spans="7:9" ht="15" customHeight="1" x14ac:dyDescent="0.2">
      <c r="G746" s="125"/>
      <c r="I746" s="125"/>
    </row>
    <row r="747" spans="7:9" ht="15" customHeight="1" x14ac:dyDescent="0.2">
      <c r="G747" s="125"/>
      <c r="I747" s="125"/>
    </row>
    <row r="748" spans="7:9" ht="15" customHeight="1" x14ac:dyDescent="0.2">
      <c r="G748" s="125"/>
      <c r="I748" s="125"/>
    </row>
    <row r="749" spans="7:9" ht="15" customHeight="1" x14ac:dyDescent="0.2">
      <c r="G749" s="125"/>
      <c r="I749" s="125"/>
    </row>
    <row r="750" spans="7:9" ht="15" customHeight="1" x14ac:dyDescent="0.2">
      <c r="G750" s="125"/>
      <c r="I750" s="125"/>
    </row>
    <row r="751" spans="7:9" ht="15" customHeight="1" x14ac:dyDescent="0.2">
      <c r="G751" s="125"/>
      <c r="I751" s="125"/>
    </row>
    <row r="752" spans="7:9" ht="15" customHeight="1" x14ac:dyDescent="0.2">
      <c r="G752" s="125"/>
      <c r="I752" s="125"/>
    </row>
    <row r="753" spans="7:9" ht="15" customHeight="1" x14ac:dyDescent="0.2">
      <c r="G753" s="125"/>
      <c r="I753" s="125"/>
    </row>
    <row r="754" spans="7:9" ht="15" customHeight="1" x14ac:dyDescent="0.2">
      <c r="G754" s="125"/>
      <c r="I754" s="125"/>
    </row>
    <row r="755" spans="7:9" ht="15" customHeight="1" x14ac:dyDescent="0.2">
      <c r="G755" s="125"/>
      <c r="I755" s="125"/>
    </row>
    <row r="756" spans="7:9" ht="15" customHeight="1" x14ac:dyDescent="0.2">
      <c r="G756" s="125"/>
      <c r="I756" s="125"/>
    </row>
    <row r="757" spans="7:9" ht="15" customHeight="1" x14ac:dyDescent="0.2">
      <c r="G757" s="125"/>
      <c r="I757" s="125"/>
    </row>
    <row r="758" spans="7:9" ht="15" customHeight="1" x14ac:dyDescent="0.2">
      <c r="G758" s="125"/>
      <c r="I758" s="125"/>
    </row>
    <row r="759" spans="7:9" ht="15" customHeight="1" x14ac:dyDescent="0.2">
      <c r="G759" s="125"/>
      <c r="I759" s="125"/>
    </row>
    <row r="760" spans="7:9" ht="15" customHeight="1" x14ac:dyDescent="0.2">
      <c r="G760" s="125"/>
      <c r="I760" s="125"/>
    </row>
    <row r="761" spans="7:9" ht="15" customHeight="1" x14ac:dyDescent="0.2">
      <c r="G761" s="125"/>
      <c r="I761" s="125"/>
    </row>
    <row r="762" spans="7:9" ht="15" customHeight="1" x14ac:dyDescent="0.2">
      <c r="G762" s="125"/>
      <c r="I762" s="125"/>
    </row>
    <row r="763" spans="7:9" ht="15" customHeight="1" x14ac:dyDescent="0.2">
      <c r="G763" s="125"/>
      <c r="I763" s="125"/>
    </row>
    <row r="764" spans="7:9" ht="15" customHeight="1" x14ac:dyDescent="0.2">
      <c r="G764" s="125"/>
      <c r="I764" s="125"/>
    </row>
    <row r="765" spans="7:9" ht="15" customHeight="1" x14ac:dyDescent="0.2">
      <c r="G765" s="125"/>
      <c r="I765" s="125"/>
    </row>
    <row r="766" spans="7:9" ht="15" customHeight="1" x14ac:dyDescent="0.2">
      <c r="G766" s="125"/>
      <c r="I766" s="125"/>
    </row>
    <row r="767" spans="7:9" ht="15" customHeight="1" x14ac:dyDescent="0.2">
      <c r="G767" s="125"/>
      <c r="I767" s="125"/>
    </row>
    <row r="768" spans="7:9" ht="15" customHeight="1" x14ac:dyDescent="0.2">
      <c r="G768" s="125"/>
      <c r="I768" s="125"/>
    </row>
    <row r="769" spans="7:9" ht="15" customHeight="1" x14ac:dyDescent="0.2">
      <c r="G769" s="125"/>
      <c r="I769" s="125"/>
    </row>
    <row r="770" spans="7:9" ht="15" customHeight="1" x14ac:dyDescent="0.2">
      <c r="G770" s="125"/>
      <c r="I770" s="125"/>
    </row>
    <row r="771" spans="7:9" ht="15" customHeight="1" x14ac:dyDescent="0.2">
      <c r="G771" s="125"/>
      <c r="I771" s="125"/>
    </row>
    <row r="772" spans="7:9" ht="15" customHeight="1" x14ac:dyDescent="0.2">
      <c r="G772" s="125"/>
      <c r="I772" s="125"/>
    </row>
    <row r="773" spans="7:9" ht="15" customHeight="1" x14ac:dyDescent="0.2">
      <c r="G773" s="125"/>
      <c r="I773" s="125"/>
    </row>
    <row r="774" spans="7:9" ht="15" customHeight="1" x14ac:dyDescent="0.2">
      <c r="G774" s="125"/>
      <c r="I774" s="125"/>
    </row>
    <row r="775" spans="7:9" ht="15" customHeight="1" x14ac:dyDescent="0.2">
      <c r="G775" s="125"/>
      <c r="I775" s="125"/>
    </row>
    <row r="776" spans="7:9" ht="15" customHeight="1" x14ac:dyDescent="0.2">
      <c r="G776" s="125"/>
      <c r="I776" s="125"/>
    </row>
    <row r="777" spans="7:9" ht="15" customHeight="1" x14ac:dyDescent="0.2">
      <c r="G777" s="125"/>
      <c r="I777" s="125"/>
    </row>
    <row r="778" spans="7:9" ht="15" customHeight="1" x14ac:dyDescent="0.2">
      <c r="G778" s="125"/>
      <c r="I778" s="125"/>
    </row>
    <row r="779" spans="7:9" ht="15" customHeight="1" x14ac:dyDescent="0.2">
      <c r="G779" s="125"/>
      <c r="I779" s="125"/>
    </row>
    <row r="780" spans="7:9" ht="15" customHeight="1" x14ac:dyDescent="0.2">
      <c r="G780" s="125"/>
      <c r="I780" s="125"/>
    </row>
    <row r="781" spans="7:9" ht="15" customHeight="1" x14ac:dyDescent="0.2">
      <c r="G781" s="125"/>
      <c r="I781" s="125"/>
    </row>
    <row r="782" spans="7:9" ht="15" customHeight="1" x14ac:dyDescent="0.2">
      <c r="G782" s="125"/>
      <c r="I782" s="125"/>
    </row>
    <row r="783" spans="7:9" ht="15" customHeight="1" x14ac:dyDescent="0.2">
      <c r="G783" s="125"/>
      <c r="I783" s="125"/>
    </row>
    <row r="784" spans="7:9" ht="15" customHeight="1" x14ac:dyDescent="0.2">
      <c r="G784" s="125"/>
      <c r="I784" s="125"/>
    </row>
    <row r="785" spans="7:9" ht="15" customHeight="1" x14ac:dyDescent="0.2">
      <c r="G785" s="125"/>
      <c r="I785" s="125"/>
    </row>
    <row r="786" spans="7:9" ht="15" customHeight="1" x14ac:dyDescent="0.2">
      <c r="G786" s="125"/>
      <c r="I786" s="125"/>
    </row>
    <row r="787" spans="7:9" ht="15" customHeight="1" x14ac:dyDescent="0.2">
      <c r="G787" s="125"/>
      <c r="I787" s="125"/>
    </row>
    <row r="788" spans="7:9" ht="15" customHeight="1" x14ac:dyDescent="0.2">
      <c r="G788" s="125"/>
      <c r="I788" s="125"/>
    </row>
    <row r="789" spans="7:9" ht="15" customHeight="1" x14ac:dyDescent="0.2">
      <c r="G789" s="125"/>
      <c r="I789" s="125"/>
    </row>
    <row r="790" spans="7:9" ht="15" customHeight="1" x14ac:dyDescent="0.2">
      <c r="G790" s="125"/>
      <c r="I790" s="125"/>
    </row>
    <row r="791" spans="7:9" ht="15" customHeight="1" x14ac:dyDescent="0.2">
      <c r="G791" s="125"/>
      <c r="I791" s="125"/>
    </row>
    <row r="792" spans="7:9" ht="15" customHeight="1" x14ac:dyDescent="0.2">
      <c r="G792" s="125"/>
      <c r="I792" s="125"/>
    </row>
    <row r="793" spans="7:9" ht="15" customHeight="1" x14ac:dyDescent="0.2">
      <c r="G793" s="125"/>
      <c r="I793" s="125"/>
    </row>
    <row r="794" spans="7:9" ht="15" customHeight="1" x14ac:dyDescent="0.2">
      <c r="G794" s="125"/>
      <c r="I794" s="125"/>
    </row>
    <row r="795" spans="7:9" ht="15" customHeight="1" x14ac:dyDescent="0.2">
      <c r="G795" s="125"/>
      <c r="I795" s="125"/>
    </row>
    <row r="796" spans="7:9" ht="15" customHeight="1" x14ac:dyDescent="0.2">
      <c r="G796" s="125"/>
      <c r="I796" s="125"/>
    </row>
    <row r="797" spans="7:9" ht="15" customHeight="1" x14ac:dyDescent="0.2">
      <c r="G797" s="125"/>
      <c r="I797" s="125"/>
    </row>
    <row r="798" spans="7:9" ht="15" customHeight="1" x14ac:dyDescent="0.2">
      <c r="G798" s="125"/>
      <c r="I798" s="125"/>
    </row>
    <row r="799" spans="7:9" ht="15" customHeight="1" x14ac:dyDescent="0.2">
      <c r="G799" s="125"/>
      <c r="I799" s="125"/>
    </row>
    <row r="800" spans="7:9" ht="15" customHeight="1" x14ac:dyDescent="0.2">
      <c r="G800" s="125"/>
      <c r="I800" s="125"/>
    </row>
    <row r="801" spans="7:9" ht="15" customHeight="1" x14ac:dyDescent="0.2">
      <c r="G801" s="125"/>
      <c r="I801" s="125"/>
    </row>
    <row r="802" spans="7:9" ht="15" customHeight="1" x14ac:dyDescent="0.2">
      <c r="G802" s="125"/>
      <c r="I802" s="125"/>
    </row>
    <row r="803" spans="7:9" ht="15" customHeight="1" x14ac:dyDescent="0.2">
      <c r="G803" s="125"/>
      <c r="I803" s="125"/>
    </row>
    <row r="804" spans="7:9" ht="15" customHeight="1" x14ac:dyDescent="0.2">
      <c r="G804" s="125"/>
      <c r="I804" s="125"/>
    </row>
    <row r="805" spans="7:9" ht="15" customHeight="1" x14ac:dyDescent="0.2">
      <c r="G805" s="125"/>
      <c r="I805" s="125"/>
    </row>
    <row r="806" spans="7:9" ht="15" customHeight="1" x14ac:dyDescent="0.2">
      <c r="G806" s="125"/>
      <c r="I806" s="125"/>
    </row>
    <row r="807" spans="7:9" ht="15" customHeight="1" x14ac:dyDescent="0.2">
      <c r="G807" s="125"/>
      <c r="I807" s="125"/>
    </row>
    <row r="808" spans="7:9" ht="15" customHeight="1" x14ac:dyDescent="0.2">
      <c r="G808" s="125"/>
      <c r="I808" s="125"/>
    </row>
    <row r="809" spans="7:9" ht="15" customHeight="1" x14ac:dyDescent="0.2">
      <c r="G809" s="125"/>
      <c r="I809" s="125"/>
    </row>
    <row r="810" spans="7:9" ht="15" customHeight="1" x14ac:dyDescent="0.2">
      <c r="G810" s="125"/>
      <c r="I810" s="125"/>
    </row>
    <row r="811" spans="7:9" ht="15" customHeight="1" x14ac:dyDescent="0.2">
      <c r="G811" s="125"/>
      <c r="I811" s="125"/>
    </row>
    <row r="812" spans="7:9" ht="15" customHeight="1" x14ac:dyDescent="0.2">
      <c r="G812" s="125"/>
      <c r="I812" s="125"/>
    </row>
    <row r="813" spans="7:9" ht="15" customHeight="1" x14ac:dyDescent="0.2">
      <c r="G813" s="125"/>
      <c r="I813" s="125"/>
    </row>
    <row r="814" spans="7:9" ht="15" customHeight="1" x14ac:dyDescent="0.2">
      <c r="G814" s="125"/>
      <c r="I814" s="125"/>
    </row>
    <row r="815" spans="7:9" ht="15" customHeight="1" x14ac:dyDescent="0.2">
      <c r="G815" s="125"/>
      <c r="I815" s="125"/>
    </row>
    <row r="816" spans="7:9" ht="15" customHeight="1" x14ac:dyDescent="0.2">
      <c r="G816" s="125"/>
      <c r="I816" s="125"/>
    </row>
    <row r="817" spans="7:9" ht="15" customHeight="1" x14ac:dyDescent="0.2">
      <c r="G817" s="125"/>
      <c r="I817" s="125"/>
    </row>
    <row r="818" spans="7:9" ht="15" customHeight="1" x14ac:dyDescent="0.2">
      <c r="G818" s="125"/>
      <c r="I818" s="125"/>
    </row>
    <row r="819" spans="7:9" ht="15" customHeight="1" x14ac:dyDescent="0.2">
      <c r="G819" s="125"/>
      <c r="I819" s="125"/>
    </row>
    <row r="820" spans="7:9" ht="15" customHeight="1" x14ac:dyDescent="0.2">
      <c r="G820" s="125"/>
      <c r="I820" s="125"/>
    </row>
    <row r="821" spans="7:9" ht="15" customHeight="1" x14ac:dyDescent="0.2">
      <c r="G821" s="125"/>
      <c r="I821" s="125"/>
    </row>
    <row r="822" spans="7:9" ht="15" customHeight="1" x14ac:dyDescent="0.2">
      <c r="G822" s="125"/>
      <c r="I822" s="125"/>
    </row>
    <row r="823" spans="7:9" ht="15" customHeight="1" x14ac:dyDescent="0.2">
      <c r="G823" s="125"/>
      <c r="I823" s="125"/>
    </row>
    <row r="824" spans="7:9" ht="15" customHeight="1" x14ac:dyDescent="0.2">
      <c r="G824" s="125"/>
      <c r="I824" s="125"/>
    </row>
    <row r="825" spans="7:9" ht="15" customHeight="1" x14ac:dyDescent="0.2">
      <c r="G825" s="125"/>
      <c r="I825" s="125"/>
    </row>
    <row r="826" spans="7:9" ht="15" customHeight="1" x14ac:dyDescent="0.2">
      <c r="G826" s="125"/>
      <c r="I826" s="125"/>
    </row>
    <row r="827" spans="7:9" ht="15" customHeight="1" x14ac:dyDescent="0.2">
      <c r="G827" s="125"/>
      <c r="I827" s="125"/>
    </row>
    <row r="828" spans="7:9" ht="15" customHeight="1" x14ac:dyDescent="0.2">
      <c r="G828" s="125"/>
      <c r="I828" s="125"/>
    </row>
    <row r="829" spans="7:9" ht="15" customHeight="1" x14ac:dyDescent="0.2">
      <c r="G829" s="125"/>
      <c r="I829" s="125"/>
    </row>
    <row r="830" spans="7:9" ht="15" customHeight="1" x14ac:dyDescent="0.2">
      <c r="G830" s="125"/>
      <c r="I830" s="125"/>
    </row>
    <row r="831" spans="7:9" ht="15" customHeight="1" x14ac:dyDescent="0.2">
      <c r="G831" s="125"/>
      <c r="I831" s="125"/>
    </row>
    <row r="832" spans="7:9" ht="15" customHeight="1" x14ac:dyDescent="0.2">
      <c r="G832" s="125"/>
      <c r="I832" s="125"/>
    </row>
    <row r="833" spans="7:9" ht="15" customHeight="1" x14ac:dyDescent="0.2">
      <c r="G833" s="125"/>
      <c r="I833" s="125"/>
    </row>
    <row r="834" spans="7:9" ht="15" customHeight="1" x14ac:dyDescent="0.2">
      <c r="G834" s="125"/>
      <c r="I834" s="125"/>
    </row>
    <row r="835" spans="7:9" ht="15" customHeight="1" x14ac:dyDescent="0.2">
      <c r="G835" s="125"/>
      <c r="I835" s="125"/>
    </row>
    <row r="836" spans="7:9" ht="15" customHeight="1" x14ac:dyDescent="0.2">
      <c r="G836" s="125"/>
      <c r="I836" s="125"/>
    </row>
    <row r="837" spans="7:9" ht="15" customHeight="1" x14ac:dyDescent="0.2">
      <c r="G837" s="125"/>
      <c r="I837" s="125"/>
    </row>
    <row r="838" spans="7:9" ht="15" customHeight="1" x14ac:dyDescent="0.2">
      <c r="G838" s="125"/>
      <c r="I838" s="125"/>
    </row>
    <row r="839" spans="7:9" ht="15" customHeight="1" x14ac:dyDescent="0.2">
      <c r="G839" s="125"/>
      <c r="I839" s="125"/>
    </row>
    <row r="840" spans="7:9" ht="15" customHeight="1" x14ac:dyDescent="0.2">
      <c r="G840" s="125"/>
      <c r="I840" s="125"/>
    </row>
    <row r="841" spans="7:9" ht="15" customHeight="1" x14ac:dyDescent="0.2">
      <c r="G841" s="125"/>
      <c r="I841" s="125"/>
    </row>
    <row r="842" spans="7:9" ht="15" customHeight="1" x14ac:dyDescent="0.2">
      <c r="G842" s="125"/>
      <c r="I842" s="125"/>
    </row>
    <row r="843" spans="7:9" ht="15" customHeight="1" x14ac:dyDescent="0.2">
      <c r="G843" s="125"/>
      <c r="I843" s="125"/>
    </row>
    <row r="844" spans="7:9" ht="15" customHeight="1" x14ac:dyDescent="0.2">
      <c r="G844" s="125"/>
      <c r="I844" s="125"/>
    </row>
    <row r="845" spans="7:9" ht="15" customHeight="1" x14ac:dyDescent="0.2">
      <c r="G845" s="125"/>
      <c r="I845" s="125"/>
    </row>
    <row r="846" spans="7:9" ht="15" customHeight="1" x14ac:dyDescent="0.2">
      <c r="G846" s="125"/>
      <c r="I846" s="125"/>
    </row>
    <row r="847" spans="7:9" ht="15" customHeight="1" x14ac:dyDescent="0.2">
      <c r="G847" s="125"/>
      <c r="I847" s="125"/>
    </row>
    <row r="848" spans="7:9" ht="15" customHeight="1" x14ac:dyDescent="0.2">
      <c r="G848" s="125"/>
      <c r="I848" s="125"/>
    </row>
    <row r="849" spans="7:9" ht="15" customHeight="1" x14ac:dyDescent="0.2">
      <c r="G849" s="125"/>
      <c r="I849" s="125"/>
    </row>
    <row r="850" spans="7:9" ht="15" customHeight="1" x14ac:dyDescent="0.2">
      <c r="G850" s="125"/>
      <c r="I850" s="125"/>
    </row>
    <row r="851" spans="7:9" ht="15" customHeight="1" x14ac:dyDescent="0.2">
      <c r="G851" s="125"/>
      <c r="I851" s="125"/>
    </row>
    <row r="852" spans="7:9" ht="15" customHeight="1" x14ac:dyDescent="0.2">
      <c r="G852" s="125"/>
      <c r="I852" s="125"/>
    </row>
    <row r="853" spans="7:9" ht="15" customHeight="1" x14ac:dyDescent="0.2">
      <c r="G853" s="125"/>
      <c r="I853" s="125"/>
    </row>
    <row r="854" spans="7:9" ht="15" customHeight="1" x14ac:dyDescent="0.2">
      <c r="G854" s="125"/>
      <c r="I854" s="125"/>
    </row>
    <row r="855" spans="7:9" ht="15" customHeight="1" x14ac:dyDescent="0.2">
      <c r="G855" s="125"/>
      <c r="I855" s="125"/>
    </row>
    <row r="856" spans="7:9" ht="15" customHeight="1" x14ac:dyDescent="0.2">
      <c r="G856" s="125"/>
      <c r="I856" s="125"/>
    </row>
    <row r="857" spans="7:9" ht="15" customHeight="1" x14ac:dyDescent="0.2">
      <c r="G857" s="125"/>
      <c r="I857" s="125"/>
    </row>
    <row r="858" spans="7:9" ht="15" customHeight="1" x14ac:dyDescent="0.2">
      <c r="G858" s="125"/>
      <c r="I858" s="125"/>
    </row>
    <row r="859" spans="7:9" ht="15" customHeight="1" x14ac:dyDescent="0.2">
      <c r="G859" s="125"/>
      <c r="I859" s="125"/>
    </row>
    <row r="860" spans="7:9" ht="15" customHeight="1" x14ac:dyDescent="0.2">
      <c r="G860" s="125"/>
      <c r="I860" s="125"/>
    </row>
    <row r="861" spans="7:9" ht="15" customHeight="1" x14ac:dyDescent="0.2">
      <c r="G861" s="125"/>
      <c r="I861" s="125"/>
    </row>
    <row r="862" spans="7:9" ht="15" customHeight="1" x14ac:dyDescent="0.2">
      <c r="G862" s="125"/>
      <c r="I862" s="125"/>
    </row>
    <row r="863" spans="7:9" ht="15" customHeight="1" x14ac:dyDescent="0.2">
      <c r="G863" s="125"/>
      <c r="I863" s="125"/>
    </row>
    <row r="864" spans="7:9" ht="15" customHeight="1" x14ac:dyDescent="0.2">
      <c r="G864" s="125"/>
      <c r="I864" s="125"/>
    </row>
    <row r="865" spans="7:9" ht="15" customHeight="1" x14ac:dyDescent="0.2">
      <c r="G865" s="125"/>
      <c r="I865" s="125"/>
    </row>
    <row r="866" spans="7:9" ht="15" customHeight="1" x14ac:dyDescent="0.2">
      <c r="G866" s="125"/>
      <c r="I866" s="125"/>
    </row>
    <row r="867" spans="7:9" ht="15" customHeight="1" x14ac:dyDescent="0.2">
      <c r="G867" s="125"/>
      <c r="I867" s="125"/>
    </row>
    <row r="868" spans="7:9" ht="15" customHeight="1" x14ac:dyDescent="0.2">
      <c r="G868" s="125"/>
      <c r="I868" s="125"/>
    </row>
    <row r="869" spans="7:9" ht="15" customHeight="1" x14ac:dyDescent="0.2">
      <c r="G869" s="125"/>
      <c r="I869" s="125"/>
    </row>
    <row r="870" spans="7:9" ht="15" customHeight="1" x14ac:dyDescent="0.2">
      <c r="G870" s="125"/>
      <c r="I870" s="125"/>
    </row>
    <row r="871" spans="7:9" ht="15" customHeight="1" x14ac:dyDescent="0.2">
      <c r="G871" s="125"/>
      <c r="I871" s="125"/>
    </row>
    <row r="872" spans="7:9" ht="15" customHeight="1" x14ac:dyDescent="0.2">
      <c r="G872" s="125"/>
      <c r="I872" s="125"/>
    </row>
    <row r="873" spans="7:9" ht="15" customHeight="1" x14ac:dyDescent="0.2">
      <c r="G873" s="125"/>
      <c r="I873" s="125"/>
    </row>
    <row r="874" spans="7:9" ht="15" customHeight="1" x14ac:dyDescent="0.2">
      <c r="G874" s="125"/>
      <c r="I874" s="125"/>
    </row>
    <row r="875" spans="7:9" ht="15" customHeight="1" x14ac:dyDescent="0.2">
      <c r="G875" s="125"/>
      <c r="I875" s="125"/>
    </row>
    <row r="876" spans="7:9" ht="15" customHeight="1" x14ac:dyDescent="0.2">
      <c r="G876" s="125"/>
      <c r="I876" s="125"/>
    </row>
    <row r="877" spans="7:9" ht="15" customHeight="1" x14ac:dyDescent="0.2">
      <c r="G877" s="125"/>
      <c r="I877" s="125"/>
    </row>
    <row r="878" spans="7:9" ht="15" customHeight="1" x14ac:dyDescent="0.2">
      <c r="G878" s="125"/>
      <c r="I878" s="125"/>
    </row>
    <row r="879" spans="7:9" ht="15" customHeight="1" x14ac:dyDescent="0.2">
      <c r="G879" s="125"/>
      <c r="I879" s="125"/>
    </row>
    <row r="880" spans="7:9" ht="15" customHeight="1" x14ac:dyDescent="0.2">
      <c r="G880" s="125"/>
      <c r="I880" s="125"/>
    </row>
    <row r="881" spans="7:9" ht="15" customHeight="1" x14ac:dyDescent="0.2">
      <c r="G881" s="125"/>
      <c r="I881" s="125"/>
    </row>
    <row r="882" spans="7:9" ht="15" customHeight="1" x14ac:dyDescent="0.2">
      <c r="G882" s="125"/>
      <c r="I882" s="125"/>
    </row>
    <row r="883" spans="7:9" ht="15" customHeight="1" x14ac:dyDescent="0.2">
      <c r="G883" s="125"/>
      <c r="I883" s="125"/>
    </row>
    <row r="884" spans="7:9" ht="15" customHeight="1" x14ac:dyDescent="0.2">
      <c r="G884" s="125"/>
      <c r="I884" s="125"/>
    </row>
    <row r="885" spans="7:9" ht="15" customHeight="1" x14ac:dyDescent="0.2">
      <c r="G885" s="125"/>
      <c r="I885" s="125"/>
    </row>
    <row r="886" spans="7:9" ht="15" customHeight="1" x14ac:dyDescent="0.2">
      <c r="G886" s="125"/>
      <c r="I886" s="125"/>
    </row>
    <row r="887" spans="7:9" ht="15" customHeight="1" x14ac:dyDescent="0.2">
      <c r="G887" s="125"/>
      <c r="I887" s="125"/>
    </row>
    <row r="888" spans="7:9" ht="15" customHeight="1" x14ac:dyDescent="0.2">
      <c r="G888" s="125"/>
      <c r="I888" s="125"/>
    </row>
    <row r="889" spans="7:9" ht="15" customHeight="1" x14ac:dyDescent="0.2">
      <c r="G889" s="125"/>
      <c r="I889" s="125"/>
    </row>
    <row r="890" spans="7:9" ht="15" customHeight="1" x14ac:dyDescent="0.2">
      <c r="G890" s="125"/>
      <c r="I890" s="125"/>
    </row>
    <row r="891" spans="7:9" ht="15" customHeight="1" x14ac:dyDescent="0.2">
      <c r="G891" s="125"/>
      <c r="I891" s="125"/>
    </row>
    <row r="892" spans="7:9" ht="15" customHeight="1" x14ac:dyDescent="0.2">
      <c r="G892" s="125"/>
      <c r="I892" s="125"/>
    </row>
    <row r="893" spans="7:9" ht="15" customHeight="1" x14ac:dyDescent="0.2">
      <c r="G893" s="125"/>
      <c r="I893" s="125"/>
    </row>
    <row r="894" spans="7:9" ht="15" customHeight="1" x14ac:dyDescent="0.2">
      <c r="G894" s="125"/>
      <c r="I894" s="125"/>
    </row>
    <row r="895" spans="7:9" ht="15" customHeight="1" x14ac:dyDescent="0.2">
      <c r="G895" s="125"/>
      <c r="I895" s="125"/>
    </row>
    <row r="896" spans="7:9" ht="15" customHeight="1" x14ac:dyDescent="0.2">
      <c r="G896" s="125"/>
      <c r="I896" s="125"/>
    </row>
    <row r="897" spans="7:9" ht="15" customHeight="1" x14ac:dyDescent="0.2">
      <c r="G897" s="125"/>
      <c r="I897" s="125"/>
    </row>
    <row r="898" spans="7:9" ht="15" customHeight="1" x14ac:dyDescent="0.2">
      <c r="G898" s="125"/>
      <c r="I898" s="125"/>
    </row>
    <row r="899" spans="7:9" ht="15" customHeight="1" x14ac:dyDescent="0.2">
      <c r="G899" s="125"/>
      <c r="I899" s="125"/>
    </row>
    <row r="900" spans="7:9" ht="15" customHeight="1" x14ac:dyDescent="0.2">
      <c r="G900" s="125"/>
      <c r="I900" s="125"/>
    </row>
    <row r="901" spans="7:9" ht="15" customHeight="1" x14ac:dyDescent="0.2">
      <c r="G901" s="125"/>
      <c r="I901" s="125"/>
    </row>
    <row r="902" spans="7:9" ht="15" customHeight="1" x14ac:dyDescent="0.2">
      <c r="G902" s="125"/>
      <c r="I902" s="125"/>
    </row>
    <row r="903" spans="7:9" ht="15" customHeight="1" x14ac:dyDescent="0.2">
      <c r="G903" s="125"/>
      <c r="I903" s="125"/>
    </row>
    <row r="904" spans="7:9" ht="15" customHeight="1" x14ac:dyDescent="0.2">
      <c r="G904" s="125"/>
      <c r="I904" s="125"/>
    </row>
    <row r="905" spans="7:9" ht="15" customHeight="1" x14ac:dyDescent="0.2">
      <c r="G905" s="125"/>
      <c r="I905" s="125"/>
    </row>
    <row r="906" spans="7:9" ht="15" customHeight="1" x14ac:dyDescent="0.2">
      <c r="G906" s="125"/>
      <c r="I906" s="125"/>
    </row>
    <row r="907" spans="7:9" ht="15" customHeight="1" x14ac:dyDescent="0.2">
      <c r="G907" s="125"/>
      <c r="I907" s="125"/>
    </row>
    <row r="908" spans="7:9" ht="15" customHeight="1" x14ac:dyDescent="0.2">
      <c r="G908" s="125"/>
      <c r="I908" s="125"/>
    </row>
    <row r="909" spans="7:9" ht="15" customHeight="1" x14ac:dyDescent="0.2">
      <c r="G909" s="125"/>
      <c r="I909" s="125"/>
    </row>
    <row r="910" spans="7:9" ht="15" customHeight="1" x14ac:dyDescent="0.2">
      <c r="G910" s="125"/>
      <c r="I910" s="125"/>
    </row>
    <row r="911" spans="7:9" ht="15" customHeight="1" x14ac:dyDescent="0.2">
      <c r="G911" s="125"/>
      <c r="I911" s="125"/>
    </row>
    <row r="912" spans="7:9" ht="15" customHeight="1" x14ac:dyDescent="0.2">
      <c r="G912" s="125"/>
      <c r="I912" s="125"/>
    </row>
    <row r="913" spans="7:9" ht="15" customHeight="1" x14ac:dyDescent="0.2">
      <c r="G913" s="125"/>
      <c r="I913" s="125"/>
    </row>
    <row r="914" spans="7:9" ht="15" customHeight="1" x14ac:dyDescent="0.2">
      <c r="G914" s="125"/>
      <c r="I914" s="125"/>
    </row>
    <row r="915" spans="7:9" ht="15" customHeight="1" x14ac:dyDescent="0.2">
      <c r="G915" s="125"/>
      <c r="I915" s="125"/>
    </row>
    <row r="916" spans="7:9" ht="15" customHeight="1" x14ac:dyDescent="0.2">
      <c r="G916" s="125"/>
      <c r="I916" s="125"/>
    </row>
    <row r="917" spans="7:9" ht="15" customHeight="1" x14ac:dyDescent="0.2">
      <c r="G917" s="125"/>
      <c r="I917" s="125"/>
    </row>
    <row r="918" spans="7:9" ht="15" customHeight="1" x14ac:dyDescent="0.2">
      <c r="G918" s="125"/>
      <c r="I918" s="125"/>
    </row>
    <row r="919" spans="7:9" ht="15" customHeight="1" x14ac:dyDescent="0.2">
      <c r="G919" s="125"/>
      <c r="I919" s="125"/>
    </row>
    <row r="920" spans="7:9" ht="15" customHeight="1" x14ac:dyDescent="0.2">
      <c r="G920" s="125"/>
      <c r="I920" s="125"/>
    </row>
    <row r="921" spans="7:9" ht="15" customHeight="1" x14ac:dyDescent="0.2">
      <c r="G921" s="125"/>
      <c r="I921" s="125"/>
    </row>
    <row r="922" spans="7:9" ht="15" customHeight="1" x14ac:dyDescent="0.2">
      <c r="G922" s="125"/>
      <c r="I922" s="125"/>
    </row>
    <row r="923" spans="7:9" ht="15" customHeight="1" x14ac:dyDescent="0.2">
      <c r="G923" s="125"/>
      <c r="I923" s="125"/>
    </row>
    <row r="924" spans="7:9" ht="15" customHeight="1" x14ac:dyDescent="0.2">
      <c r="G924" s="125"/>
      <c r="I924" s="125"/>
    </row>
    <row r="925" spans="7:9" ht="15" customHeight="1" x14ac:dyDescent="0.2">
      <c r="G925" s="125"/>
      <c r="I925" s="125"/>
    </row>
    <row r="926" spans="7:9" ht="15" customHeight="1" x14ac:dyDescent="0.2">
      <c r="G926" s="125"/>
      <c r="I926" s="125"/>
    </row>
    <row r="927" spans="7:9" ht="15" customHeight="1" x14ac:dyDescent="0.2">
      <c r="G927" s="125"/>
      <c r="I927" s="125"/>
    </row>
    <row r="928" spans="7:9" ht="15" customHeight="1" x14ac:dyDescent="0.2">
      <c r="G928" s="125"/>
      <c r="I928" s="125"/>
    </row>
    <row r="929" spans="7:9" ht="15" customHeight="1" x14ac:dyDescent="0.2">
      <c r="G929" s="125"/>
      <c r="I929" s="125"/>
    </row>
    <row r="930" spans="7:9" ht="15" customHeight="1" x14ac:dyDescent="0.2">
      <c r="G930" s="125"/>
      <c r="I930" s="125"/>
    </row>
    <row r="931" spans="7:9" ht="15" customHeight="1" x14ac:dyDescent="0.2">
      <c r="G931" s="125"/>
      <c r="I931" s="125"/>
    </row>
    <row r="932" spans="7:9" ht="15" customHeight="1" x14ac:dyDescent="0.2">
      <c r="G932" s="125"/>
      <c r="I932" s="125"/>
    </row>
    <row r="933" spans="7:9" ht="15" customHeight="1" x14ac:dyDescent="0.2">
      <c r="G933" s="125"/>
      <c r="I933" s="125"/>
    </row>
    <row r="934" spans="7:9" ht="15" customHeight="1" x14ac:dyDescent="0.2">
      <c r="G934" s="125"/>
      <c r="I934" s="125"/>
    </row>
    <row r="935" spans="7:9" ht="15" customHeight="1" x14ac:dyDescent="0.2">
      <c r="G935" s="125"/>
      <c r="I935" s="125"/>
    </row>
    <row r="936" spans="7:9" ht="15" customHeight="1" x14ac:dyDescent="0.2">
      <c r="G936" s="125"/>
      <c r="I936" s="125"/>
    </row>
    <row r="937" spans="7:9" ht="15" customHeight="1" x14ac:dyDescent="0.2">
      <c r="G937" s="125"/>
      <c r="I937" s="125"/>
    </row>
    <row r="938" spans="7:9" ht="15" customHeight="1" x14ac:dyDescent="0.2">
      <c r="G938" s="125"/>
      <c r="I938" s="125"/>
    </row>
    <row r="939" spans="7:9" ht="15" customHeight="1" x14ac:dyDescent="0.2">
      <c r="G939" s="125"/>
      <c r="I939" s="125"/>
    </row>
    <row r="940" spans="7:9" ht="15" customHeight="1" x14ac:dyDescent="0.2">
      <c r="G940" s="125"/>
      <c r="I940" s="125"/>
    </row>
    <row r="941" spans="7:9" ht="15" customHeight="1" x14ac:dyDescent="0.2">
      <c r="G941" s="125"/>
      <c r="I941" s="125"/>
    </row>
    <row r="942" spans="7:9" ht="15" customHeight="1" x14ac:dyDescent="0.2">
      <c r="G942" s="125"/>
      <c r="I942" s="125"/>
    </row>
    <row r="943" spans="7:9" ht="15" customHeight="1" x14ac:dyDescent="0.2">
      <c r="G943" s="125"/>
      <c r="I943" s="125"/>
    </row>
    <row r="944" spans="7:9" ht="15" customHeight="1" x14ac:dyDescent="0.2">
      <c r="G944" s="125"/>
      <c r="I944" s="125"/>
    </row>
    <row r="945" spans="7:9" ht="15" customHeight="1" x14ac:dyDescent="0.2">
      <c r="G945" s="125"/>
      <c r="I945" s="125"/>
    </row>
    <row r="946" spans="7:9" ht="15" customHeight="1" x14ac:dyDescent="0.2">
      <c r="G946" s="125"/>
      <c r="I946" s="125"/>
    </row>
    <row r="947" spans="7:9" ht="15" customHeight="1" x14ac:dyDescent="0.2">
      <c r="G947" s="125"/>
      <c r="I947" s="125"/>
    </row>
    <row r="948" spans="7:9" ht="15" customHeight="1" x14ac:dyDescent="0.2">
      <c r="G948" s="125"/>
      <c r="I948" s="125"/>
    </row>
    <row r="949" spans="7:9" ht="15" customHeight="1" x14ac:dyDescent="0.2">
      <c r="G949" s="125"/>
      <c r="I949" s="125"/>
    </row>
    <row r="950" spans="7:9" ht="15" customHeight="1" x14ac:dyDescent="0.2">
      <c r="G950" s="125"/>
      <c r="I950" s="125"/>
    </row>
    <row r="951" spans="7:9" ht="15" customHeight="1" x14ac:dyDescent="0.2">
      <c r="G951" s="125"/>
      <c r="I951" s="125"/>
    </row>
    <row r="952" spans="7:9" ht="15" customHeight="1" x14ac:dyDescent="0.2">
      <c r="G952" s="125"/>
      <c r="I952" s="125"/>
    </row>
    <row r="953" spans="7:9" ht="15" customHeight="1" x14ac:dyDescent="0.2">
      <c r="G953" s="125"/>
      <c r="I953" s="125"/>
    </row>
    <row r="954" spans="7:9" ht="15" customHeight="1" x14ac:dyDescent="0.2">
      <c r="G954" s="125"/>
      <c r="I954" s="125"/>
    </row>
    <row r="955" spans="7:9" ht="15" customHeight="1" x14ac:dyDescent="0.2">
      <c r="G955" s="125"/>
      <c r="I955" s="125"/>
    </row>
    <row r="956" spans="7:9" ht="15" customHeight="1" x14ac:dyDescent="0.2">
      <c r="G956" s="125"/>
      <c r="I956" s="125"/>
    </row>
    <row r="957" spans="7:9" ht="15" customHeight="1" x14ac:dyDescent="0.2">
      <c r="G957" s="125"/>
      <c r="I957" s="125"/>
    </row>
    <row r="958" spans="7:9" ht="15" customHeight="1" x14ac:dyDescent="0.2">
      <c r="G958" s="125"/>
      <c r="I958" s="125"/>
    </row>
    <row r="959" spans="7:9" ht="15" customHeight="1" x14ac:dyDescent="0.2">
      <c r="G959" s="125"/>
      <c r="I959" s="125"/>
    </row>
    <row r="960" spans="7:9" ht="15" customHeight="1" x14ac:dyDescent="0.2">
      <c r="G960" s="125"/>
      <c r="I960" s="125"/>
    </row>
    <row r="961" spans="7:9" ht="15" customHeight="1" x14ac:dyDescent="0.2">
      <c r="G961" s="125"/>
      <c r="I961" s="125"/>
    </row>
    <row r="962" spans="7:9" ht="15" customHeight="1" x14ac:dyDescent="0.2">
      <c r="G962" s="125"/>
      <c r="I962" s="125"/>
    </row>
    <row r="963" spans="7:9" ht="15" customHeight="1" x14ac:dyDescent="0.2">
      <c r="G963" s="125"/>
      <c r="I963" s="125"/>
    </row>
    <row r="964" spans="7:9" ht="15" customHeight="1" x14ac:dyDescent="0.2">
      <c r="G964" s="125"/>
      <c r="I964" s="125"/>
    </row>
    <row r="965" spans="7:9" ht="15" customHeight="1" x14ac:dyDescent="0.2">
      <c r="G965" s="125"/>
      <c r="I965" s="125"/>
    </row>
    <row r="966" spans="7:9" ht="15" customHeight="1" x14ac:dyDescent="0.2">
      <c r="G966" s="125"/>
      <c r="I966" s="125"/>
    </row>
    <row r="967" spans="7:9" ht="15" customHeight="1" x14ac:dyDescent="0.2">
      <c r="G967" s="125"/>
      <c r="I967" s="125"/>
    </row>
    <row r="968" spans="7:9" ht="15" customHeight="1" x14ac:dyDescent="0.2">
      <c r="G968" s="125"/>
      <c r="I968" s="125"/>
    </row>
    <row r="969" spans="7:9" ht="15" customHeight="1" x14ac:dyDescent="0.2">
      <c r="G969" s="125"/>
      <c r="I969" s="125"/>
    </row>
    <row r="970" spans="7:9" ht="15" customHeight="1" x14ac:dyDescent="0.2">
      <c r="G970" s="125"/>
      <c r="I970" s="125"/>
    </row>
    <row r="971" spans="7:9" ht="15" customHeight="1" x14ac:dyDescent="0.2">
      <c r="G971" s="125"/>
      <c r="I971" s="125"/>
    </row>
    <row r="972" spans="7:9" ht="15" customHeight="1" x14ac:dyDescent="0.2">
      <c r="G972" s="125"/>
      <c r="I972" s="125"/>
    </row>
    <row r="973" spans="7:9" ht="15" customHeight="1" x14ac:dyDescent="0.2">
      <c r="G973" s="125"/>
      <c r="I973" s="125"/>
    </row>
    <row r="974" spans="7:9" ht="15" customHeight="1" x14ac:dyDescent="0.2">
      <c r="G974" s="125"/>
      <c r="I974" s="125"/>
    </row>
    <row r="975" spans="7:9" ht="15" customHeight="1" x14ac:dyDescent="0.2">
      <c r="G975" s="125"/>
      <c r="I975" s="125"/>
    </row>
    <row r="976" spans="7:9" ht="15" customHeight="1" x14ac:dyDescent="0.2">
      <c r="G976" s="125"/>
      <c r="I976" s="125"/>
    </row>
    <row r="977" spans="7:9" ht="15" customHeight="1" x14ac:dyDescent="0.2">
      <c r="G977" s="125"/>
      <c r="I977" s="125"/>
    </row>
    <row r="978" spans="7:9" ht="15" customHeight="1" x14ac:dyDescent="0.2">
      <c r="G978" s="125"/>
      <c r="I978" s="125"/>
    </row>
    <row r="979" spans="7:9" ht="15" customHeight="1" x14ac:dyDescent="0.2">
      <c r="G979" s="125"/>
      <c r="I979" s="125"/>
    </row>
    <row r="980" spans="7:9" ht="15" customHeight="1" x14ac:dyDescent="0.2">
      <c r="G980" s="125"/>
      <c r="I980" s="125"/>
    </row>
    <row r="981" spans="7:9" ht="15" customHeight="1" x14ac:dyDescent="0.2">
      <c r="G981" s="125"/>
      <c r="I981" s="125"/>
    </row>
    <row r="982" spans="7:9" ht="15" customHeight="1" x14ac:dyDescent="0.2">
      <c r="G982" s="125"/>
      <c r="I982" s="125"/>
    </row>
    <row r="983" spans="7:9" ht="15" customHeight="1" x14ac:dyDescent="0.2">
      <c r="G983" s="125"/>
      <c r="I983" s="125"/>
    </row>
    <row r="984" spans="7:9" ht="15" customHeight="1" x14ac:dyDescent="0.2">
      <c r="G984" s="125"/>
      <c r="I984" s="125"/>
    </row>
    <row r="985" spans="7:9" ht="15" customHeight="1" x14ac:dyDescent="0.2">
      <c r="G985" s="125"/>
      <c r="I985" s="125"/>
    </row>
    <row r="986" spans="7:9" ht="15" customHeight="1" x14ac:dyDescent="0.2">
      <c r="G986" s="125"/>
      <c r="I986" s="125"/>
    </row>
    <row r="987" spans="7:9" ht="15" customHeight="1" x14ac:dyDescent="0.2">
      <c r="G987" s="125"/>
      <c r="I987" s="125"/>
    </row>
    <row r="988" spans="7:9" ht="15" customHeight="1" x14ac:dyDescent="0.2">
      <c r="G988" s="125"/>
      <c r="I988" s="125"/>
    </row>
    <row r="989" spans="7:9" ht="15" customHeight="1" x14ac:dyDescent="0.2">
      <c r="G989" s="125"/>
      <c r="I989" s="125"/>
    </row>
    <row r="990" spans="7:9" ht="15" customHeight="1" x14ac:dyDescent="0.2">
      <c r="G990" s="125"/>
      <c r="I990" s="125"/>
    </row>
    <row r="991" spans="7:9" ht="15" customHeight="1" x14ac:dyDescent="0.2">
      <c r="G991" s="125"/>
      <c r="I991" s="125"/>
    </row>
    <row r="992" spans="7:9" ht="15" customHeight="1" x14ac:dyDescent="0.2">
      <c r="G992" s="125"/>
      <c r="I992" s="125"/>
    </row>
    <row r="993" spans="7:9" ht="15" customHeight="1" x14ac:dyDescent="0.2">
      <c r="G993" s="125"/>
      <c r="I993" s="125"/>
    </row>
    <row r="994" spans="7:9" ht="15" customHeight="1" x14ac:dyDescent="0.2">
      <c r="G994" s="125"/>
      <c r="I994" s="125"/>
    </row>
    <row r="995" spans="7:9" ht="15" customHeight="1" x14ac:dyDescent="0.2">
      <c r="G995" s="125"/>
      <c r="I995" s="125"/>
    </row>
    <row r="996" spans="7:9" ht="15" customHeight="1" x14ac:dyDescent="0.2">
      <c r="G996" s="125"/>
      <c r="I996" s="125"/>
    </row>
    <row r="997" spans="7:9" ht="15" customHeight="1" x14ac:dyDescent="0.2">
      <c r="G997" s="125"/>
      <c r="I997" s="125"/>
    </row>
    <row r="998" spans="7:9" ht="15" customHeight="1" x14ac:dyDescent="0.2">
      <c r="G998" s="125"/>
      <c r="I998" s="125"/>
    </row>
    <row r="999" spans="7:9" ht="15" customHeight="1" x14ac:dyDescent="0.2">
      <c r="G999" s="125"/>
      <c r="I999" s="125"/>
    </row>
    <row r="1000" spans="7:9" ht="15" customHeight="1" x14ac:dyDescent="0.2">
      <c r="G1000" s="125"/>
      <c r="I1000" s="125"/>
    </row>
    <row r="1001" spans="7:9" ht="15" customHeight="1" x14ac:dyDescent="0.2">
      <c r="G1001" s="125"/>
      <c r="I1001" s="125"/>
    </row>
    <row r="1002" spans="7:9" ht="15" customHeight="1" x14ac:dyDescent="0.2">
      <c r="G1002" s="125"/>
      <c r="I1002" s="125"/>
    </row>
    <row r="1003" spans="7:9" ht="15" customHeight="1" x14ac:dyDescent="0.2">
      <c r="G1003" s="125"/>
      <c r="I1003" s="125"/>
    </row>
    <row r="1004" spans="7:9" ht="15" customHeight="1" x14ac:dyDescent="0.2">
      <c r="G1004" s="125"/>
      <c r="I1004" s="125"/>
    </row>
    <row r="1005" spans="7:9" ht="15" customHeight="1" x14ac:dyDescent="0.2">
      <c r="G1005" s="125"/>
      <c r="I1005" s="125"/>
    </row>
    <row r="1006" spans="7:9" ht="15" customHeight="1" x14ac:dyDescent="0.2">
      <c r="G1006" s="125"/>
      <c r="I1006" s="125"/>
    </row>
    <row r="1007" spans="7:9" ht="15" customHeight="1" x14ac:dyDescent="0.2">
      <c r="G1007" s="125"/>
      <c r="I1007" s="125"/>
    </row>
    <row r="1008" spans="7:9" ht="15" customHeight="1" x14ac:dyDescent="0.2">
      <c r="G1008" s="125"/>
      <c r="I1008" s="125"/>
    </row>
    <row r="1009" spans="7:9" ht="15" customHeight="1" x14ac:dyDescent="0.2">
      <c r="G1009" s="125"/>
      <c r="I1009" s="125"/>
    </row>
    <row r="1010" spans="7:9" ht="15" customHeight="1" x14ac:dyDescent="0.2">
      <c r="G1010" s="125"/>
      <c r="I1010" s="125"/>
    </row>
    <row r="1011" spans="7:9" ht="15" customHeight="1" x14ac:dyDescent="0.2">
      <c r="G1011" s="125"/>
      <c r="I1011" s="125"/>
    </row>
    <row r="1012" spans="7:9" ht="15" customHeight="1" x14ac:dyDescent="0.2">
      <c r="G1012" s="125"/>
      <c r="I1012" s="125"/>
    </row>
    <row r="1013" spans="7:9" ht="15" customHeight="1" x14ac:dyDescent="0.2">
      <c r="G1013" s="125"/>
      <c r="I1013" s="125"/>
    </row>
    <row r="1014" spans="7:9" ht="15" customHeight="1" x14ac:dyDescent="0.2">
      <c r="G1014" s="125"/>
      <c r="I1014" s="125"/>
    </row>
    <row r="1015" spans="7:9" ht="15" customHeight="1" x14ac:dyDescent="0.2">
      <c r="G1015" s="125"/>
      <c r="I1015" s="125"/>
    </row>
    <row r="1016" spans="7:9" ht="15" customHeight="1" x14ac:dyDescent="0.2">
      <c r="G1016" s="125"/>
      <c r="I1016" s="125"/>
    </row>
    <row r="1017" spans="7:9" ht="15" customHeight="1" x14ac:dyDescent="0.2">
      <c r="G1017" s="125"/>
      <c r="I1017" s="125"/>
    </row>
    <row r="1018" spans="7:9" ht="15" customHeight="1" x14ac:dyDescent="0.2">
      <c r="G1018" s="125"/>
      <c r="I1018" s="125"/>
    </row>
    <row r="1019" spans="7:9" ht="15" customHeight="1" x14ac:dyDescent="0.2">
      <c r="G1019" s="125"/>
      <c r="I1019" s="125"/>
    </row>
    <row r="1020" spans="7:9" ht="15" customHeight="1" x14ac:dyDescent="0.2">
      <c r="G1020" s="125"/>
      <c r="I1020" s="125"/>
    </row>
    <row r="1021" spans="7:9" ht="15" customHeight="1" x14ac:dyDescent="0.2">
      <c r="G1021" s="125"/>
      <c r="I1021" s="125"/>
    </row>
    <row r="1022" spans="7:9" ht="15" customHeight="1" x14ac:dyDescent="0.2">
      <c r="G1022" s="125"/>
      <c r="I1022" s="125"/>
    </row>
    <row r="1023" spans="7:9" ht="15" customHeight="1" x14ac:dyDescent="0.2">
      <c r="G1023" s="125"/>
      <c r="I1023" s="125"/>
    </row>
    <row r="1024" spans="7:9" ht="15" customHeight="1" x14ac:dyDescent="0.2">
      <c r="G1024" s="125"/>
      <c r="I1024" s="125"/>
    </row>
    <row r="1025" spans="7:9" ht="15" customHeight="1" x14ac:dyDescent="0.2">
      <c r="G1025" s="125"/>
      <c r="I1025" s="125"/>
    </row>
    <row r="1026" spans="7:9" ht="15" customHeight="1" x14ac:dyDescent="0.2">
      <c r="G1026" s="125"/>
      <c r="I1026" s="125"/>
    </row>
    <row r="1027" spans="7:9" ht="15" customHeight="1" x14ac:dyDescent="0.2">
      <c r="G1027" s="125"/>
      <c r="I1027" s="125"/>
    </row>
    <row r="1028" spans="7:9" ht="15" customHeight="1" x14ac:dyDescent="0.2">
      <c r="G1028" s="125"/>
      <c r="I1028" s="125"/>
    </row>
    <row r="1029" spans="7:9" ht="15" customHeight="1" x14ac:dyDescent="0.2">
      <c r="G1029" s="125"/>
      <c r="I1029" s="125"/>
    </row>
    <row r="1030" spans="7:9" ht="15" customHeight="1" x14ac:dyDescent="0.2">
      <c r="G1030" s="125"/>
      <c r="I1030" s="125"/>
    </row>
    <row r="1031" spans="7:9" ht="15" customHeight="1" x14ac:dyDescent="0.2">
      <c r="G1031" s="125"/>
      <c r="I1031" s="125"/>
    </row>
    <row r="1032" spans="7:9" ht="15" customHeight="1" x14ac:dyDescent="0.2">
      <c r="G1032" s="125"/>
      <c r="I1032" s="125"/>
    </row>
    <row r="1033" spans="7:9" ht="15" customHeight="1" x14ac:dyDescent="0.2">
      <c r="G1033" s="125"/>
      <c r="I1033" s="125"/>
    </row>
    <row r="1034" spans="7:9" ht="15" customHeight="1" x14ac:dyDescent="0.2">
      <c r="G1034" s="125"/>
      <c r="I1034" s="125"/>
    </row>
    <row r="1035" spans="7:9" ht="15" customHeight="1" x14ac:dyDescent="0.2">
      <c r="G1035" s="125"/>
      <c r="I1035" s="125"/>
    </row>
    <row r="1036" spans="7:9" ht="15" customHeight="1" x14ac:dyDescent="0.2">
      <c r="G1036" s="125"/>
      <c r="I1036" s="125"/>
    </row>
    <row r="1037" spans="7:9" ht="15" customHeight="1" x14ac:dyDescent="0.2">
      <c r="G1037" s="125"/>
      <c r="I1037" s="125"/>
    </row>
    <row r="1038" spans="7:9" ht="15" customHeight="1" x14ac:dyDescent="0.2">
      <c r="G1038" s="125"/>
      <c r="I1038" s="125"/>
    </row>
    <row r="1039" spans="7:9" ht="15" customHeight="1" x14ac:dyDescent="0.2">
      <c r="G1039" s="125"/>
      <c r="I1039" s="125"/>
    </row>
    <row r="1040" spans="7:9" ht="15" customHeight="1" x14ac:dyDescent="0.2">
      <c r="G1040" s="125"/>
      <c r="I1040" s="125"/>
    </row>
    <row r="1041" spans="7:9" ht="15" customHeight="1" x14ac:dyDescent="0.2">
      <c r="G1041" s="125"/>
      <c r="I1041" s="125"/>
    </row>
    <row r="1042" spans="7:9" ht="15" customHeight="1" x14ac:dyDescent="0.2">
      <c r="G1042" s="125"/>
      <c r="I1042" s="125"/>
    </row>
    <row r="1043" spans="7:9" ht="15" customHeight="1" x14ac:dyDescent="0.2">
      <c r="G1043" s="125"/>
      <c r="I1043" s="125"/>
    </row>
    <row r="1044" spans="7:9" ht="15" customHeight="1" x14ac:dyDescent="0.2">
      <c r="G1044" s="125"/>
      <c r="I1044" s="125"/>
    </row>
    <row r="1045" spans="7:9" ht="15" customHeight="1" x14ac:dyDescent="0.2">
      <c r="G1045" s="125"/>
      <c r="I1045" s="125"/>
    </row>
    <row r="1046" spans="7:9" ht="15" customHeight="1" x14ac:dyDescent="0.2">
      <c r="G1046" s="125"/>
      <c r="I1046" s="125"/>
    </row>
    <row r="1047" spans="7:9" ht="15" customHeight="1" x14ac:dyDescent="0.2">
      <c r="G1047" s="125"/>
      <c r="I1047" s="125"/>
    </row>
    <row r="1048" spans="7:9" ht="15" customHeight="1" x14ac:dyDescent="0.2">
      <c r="G1048" s="125"/>
      <c r="I1048" s="125"/>
    </row>
    <row r="1049" spans="7:9" ht="15" customHeight="1" x14ac:dyDescent="0.2">
      <c r="G1049" s="125"/>
      <c r="I1049" s="125"/>
    </row>
    <row r="1050" spans="7:9" ht="15" customHeight="1" x14ac:dyDescent="0.2">
      <c r="G1050" s="125"/>
      <c r="I1050" s="125"/>
    </row>
    <row r="1051" spans="7:9" ht="15" customHeight="1" x14ac:dyDescent="0.2">
      <c r="G1051" s="125"/>
      <c r="I1051" s="125"/>
    </row>
    <row r="1052" spans="7:9" ht="15" customHeight="1" x14ac:dyDescent="0.2">
      <c r="G1052" s="125"/>
      <c r="I1052" s="125"/>
    </row>
    <row r="1053" spans="7:9" ht="15" customHeight="1" x14ac:dyDescent="0.2">
      <c r="G1053" s="125"/>
      <c r="I1053" s="125"/>
    </row>
    <row r="1054" spans="7:9" ht="15" customHeight="1" x14ac:dyDescent="0.2">
      <c r="G1054" s="125"/>
      <c r="I1054" s="125"/>
    </row>
    <row r="1055" spans="7:9" ht="15" customHeight="1" x14ac:dyDescent="0.2">
      <c r="G1055" s="125"/>
      <c r="I1055" s="125"/>
    </row>
    <row r="1056" spans="7:9" ht="15" customHeight="1" x14ac:dyDescent="0.2">
      <c r="G1056" s="125"/>
      <c r="I1056" s="125"/>
    </row>
    <row r="1057" spans="7:9" ht="15" customHeight="1" x14ac:dyDescent="0.2">
      <c r="G1057" s="125"/>
      <c r="I1057" s="125"/>
    </row>
    <row r="1058" spans="7:9" ht="15" customHeight="1" x14ac:dyDescent="0.2">
      <c r="G1058" s="125"/>
      <c r="I1058" s="125"/>
    </row>
    <row r="1059" spans="7:9" ht="15" customHeight="1" x14ac:dyDescent="0.2">
      <c r="G1059" s="125"/>
      <c r="I1059" s="125"/>
    </row>
    <row r="1060" spans="7:9" ht="15" customHeight="1" x14ac:dyDescent="0.2">
      <c r="G1060" s="125"/>
      <c r="I1060" s="125"/>
    </row>
    <row r="1061" spans="7:9" ht="15" customHeight="1" x14ac:dyDescent="0.2">
      <c r="G1061" s="125"/>
      <c r="I1061" s="125"/>
    </row>
    <row r="1062" spans="7:9" ht="15" customHeight="1" x14ac:dyDescent="0.2">
      <c r="G1062" s="125"/>
      <c r="I1062" s="125"/>
    </row>
    <row r="1063" spans="7:9" ht="15" customHeight="1" x14ac:dyDescent="0.2">
      <c r="G1063" s="125"/>
      <c r="I1063" s="125"/>
    </row>
    <row r="1064" spans="7:9" ht="15" customHeight="1" x14ac:dyDescent="0.2">
      <c r="G1064" s="125"/>
      <c r="I1064" s="125"/>
    </row>
    <row r="1065" spans="7:9" ht="15" customHeight="1" x14ac:dyDescent="0.2">
      <c r="G1065" s="125"/>
      <c r="I1065" s="125"/>
    </row>
    <row r="1066" spans="7:9" ht="15" customHeight="1" x14ac:dyDescent="0.2">
      <c r="G1066" s="125"/>
      <c r="I1066" s="125"/>
    </row>
    <row r="1067" spans="7:9" ht="15" customHeight="1" x14ac:dyDescent="0.2">
      <c r="G1067" s="125"/>
      <c r="I1067" s="125"/>
    </row>
    <row r="1068" spans="7:9" ht="15" customHeight="1" x14ac:dyDescent="0.2">
      <c r="G1068" s="125"/>
      <c r="I1068" s="125"/>
    </row>
    <row r="1069" spans="7:9" ht="15" customHeight="1" x14ac:dyDescent="0.2">
      <c r="G1069" s="125"/>
      <c r="I1069" s="125"/>
    </row>
    <row r="1070" spans="7:9" ht="15" customHeight="1" x14ac:dyDescent="0.2">
      <c r="G1070" s="125"/>
      <c r="I1070" s="125"/>
    </row>
    <row r="1071" spans="7:9" ht="15" customHeight="1" x14ac:dyDescent="0.2">
      <c r="G1071" s="125"/>
      <c r="I1071" s="125"/>
    </row>
    <row r="1072" spans="7:9" ht="15" customHeight="1" x14ac:dyDescent="0.2">
      <c r="G1072" s="125"/>
      <c r="I1072" s="125"/>
    </row>
    <row r="1073" spans="7:9" ht="15" customHeight="1" x14ac:dyDescent="0.2">
      <c r="G1073" s="125"/>
      <c r="I1073" s="125"/>
    </row>
    <row r="1074" spans="7:9" ht="15" customHeight="1" x14ac:dyDescent="0.2">
      <c r="G1074" s="125"/>
      <c r="I1074" s="125"/>
    </row>
    <row r="1075" spans="7:9" ht="15" customHeight="1" x14ac:dyDescent="0.2">
      <c r="G1075" s="125"/>
      <c r="I1075" s="125"/>
    </row>
    <row r="1076" spans="7:9" ht="15" customHeight="1" x14ac:dyDescent="0.2">
      <c r="G1076" s="125"/>
      <c r="I1076" s="125"/>
    </row>
    <row r="1077" spans="7:9" ht="15" customHeight="1" x14ac:dyDescent="0.2">
      <c r="G1077" s="125"/>
      <c r="I1077" s="125"/>
    </row>
    <row r="1078" spans="7:9" ht="15" customHeight="1" x14ac:dyDescent="0.2">
      <c r="G1078" s="125"/>
      <c r="I1078" s="125"/>
    </row>
    <row r="1079" spans="7:9" ht="15" customHeight="1" x14ac:dyDescent="0.2">
      <c r="G1079" s="125"/>
      <c r="I1079" s="125"/>
    </row>
    <row r="1080" spans="7:9" ht="15" customHeight="1" x14ac:dyDescent="0.2">
      <c r="G1080" s="125"/>
      <c r="I1080" s="125"/>
    </row>
    <row r="1081" spans="7:9" ht="15" customHeight="1" x14ac:dyDescent="0.2">
      <c r="G1081" s="125"/>
      <c r="I1081" s="125"/>
    </row>
    <row r="1082" spans="7:9" ht="15" customHeight="1" x14ac:dyDescent="0.2">
      <c r="G1082" s="125"/>
      <c r="I1082" s="125"/>
    </row>
    <row r="1083" spans="7:9" ht="15" customHeight="1" x14ac:dyDescent="0.2">
      <c r="G1083" s="125"/>
      <c r="I1083" s="125"/>
    </row>
    <row r="1084" spans="7:9" ht="15" customHeight="1" x14ac:dyDescent="0.2">
      <c r="G1084" s="125"/>
      <c r="I1084" s="125"/>
    </row>
    <row r="1085" spans="7:9" ht="15" customHeight="1" x14ac:dyDescent="0.2">
      <c r="G1085" s="125"/>
      <c r="I1085" s="125"/>
    </row>
    <row r="1086" spans="7:9" ht="15" customHeight="1" x14ac:dyDescent="0.2">
      <c r="G1086" s="125"/>
      <c r="I1086" s="125"/>
    </row>
    <row r="1087" spans="7:9" ht="15" customHeight="1" x14ac:dyDescent="0.2">
      <c r="G1087" s="125"/>
      <c r="I1087" s="125"/>
    </row>
    <row r="1088" spans="7:9" ht="15" customHeight="1" x14ac:dyDescent="0.2">
      <c r="G1088" s="125"/>
      <c r="I1088" s="125"/>
    </row>
    <row r="1089" spans="7:9" ht="15" customHeight="1" x14ac:dyDescent="0.2">
      <c r="G1089" s="125"/>
      <c r="I1089" s="125"/>
    </row>
    <row r="1090" spans="7:9" ht="15" customHeight="1" x14ac:dyDescent="0.2">
      <c r="G1090" s="125"/>
      <c r="I1090" s="125"/>
    </row>
    <row r="1091" spans="7:9" ht="15" customHeight="1" x14ac:dyDescent="0.2">
      <c r="G1091" s="125"/>
      <c r="I1091" s="125"/>
    </row>
    <row r="1092" spans="7:9" ht="15" customHeight="1" x14ac:dyDescent="0.2">
      <c r="G1092" s="125"/>
      <c r="I1092" s="125"/>
    </row>
    <row r="1093" spans="7:9" ht="15" customHeight="1" x14ac:dyDescent="0.2">
      <c r="G1093" s="125"/>
      <c r="I1093" s="125"/>
    </row>
    <row r="1094" spans="7:9" ht="15" customHeight="1" x14ac:dyDescent="0.2">
      <c r="G1094" s="125"/>
      <c r="I1094" s="125"/>
    </row>
    <row r="1095" spans="7:9" ht="15" customHeight="1" x14ac:dyDescent="0.2">
      <c r="G1095" s="125"/>
      <c r="I1095" s="125"/>
    </row>
    <row r="1096" spans="7:9" ht="15" customHeight="1" x14ac:dyDescent="0.2">
      <c r="G1096" s="125"/>
      <c r="I1096" s="125"/>
    </row>
    <row r="1097" spans="7:9" ht="15" customHeight="1" x14ac:dyDescent="0.2">
      <c r="G1097" s="125"/>
      <c r="I1097" s="125"/>
    </row>
    <row r="1098" spans="7:9" ht="15" customHeight="1" x14ac:dyDescent="0.2">
      <c r="G1098" s="125"/>
      <c r="I1098" s="125"/>
    </row>
    <row r="1099" spans="7:9" ht="15" customHeight="1" x14ac:dyDescent="0.2">
      <c r="G1099" s="125"/>
      <c r="I1099" s="125"/>
    </row>
    <row r="1100" spans="7:9" ht="15" customHeight="1" x14ac:dyDescent="0.2">
      <c r="G1100" s="125"/>
      <c r="I1100" s="125"/>
    </row>
    <row r="1101" spans="7:9" ht="15" customHeight="1" x14ac:dyDescent="0.2">
      <c r="G1101" s="125"/>
      <c r="I1101" s="125"/>
    </row>
    <row r="1102" spans="7:9" ht="15" customHeight="1" x14ac:dyDescent="0.2">
      <c r="G1102" s="125"/>
      <c r="I1102" s="125"/>
    </row>
    <row r="1103" spans="7:9" ht="15" customHeight="1" x14ac:dyDescent="0.2">
      <c r="G1103" s="125"/>
      <c r="I1103" s="125"/>
    </row>
    <row r="1104" spans="7:9" ht="15" customHeight="1" x14ac:dyDescent="0.2">
      <c r="G1104" s="125"/>
      <c r="I1104" s="125"/>
    </row>
    <row r="1105" spans="7:9" ht="15" customHeight="1" x14ac:dyDescent="0.2">
      <c r="G1105" s="125"/>
      <c r="I1105" s="125"/>
    </row>
    <row r="1106" spans="7:9" ht="15" customHeight="1" x14ac:dyDescent="0.2">
      <c r="G1106" s="125"/>
      <c r="I1106" s="125"/>
    </row>
    <row r="1107" spans="7:9" ht="15" customHeight="1" x14ac:dyDescent="0.2">
      <c r="G1107" s="125"/>
      <c r="I1107" s="125"/>
    </row>
    <row r="1108" spans="7:9" ht="15" customHeight="1" x14ac:dyDescent="0.2">
      <c r="G1108" s="125"/>
      <c r="I1108" s="125"/>
    </row>
    <row r="1109" spans="7:9" ht="15" customHeight="1" x14ac:dyDescent="0.2">
      <c r="G1109" s="125"/>
      <c r="I1109" s="125"/>
    </row>
    <row r="1110" spans="7:9" ht="15" customHeight="1" x14ac:dyDescent="0.2">
      <c r="G1110" s="125"/>
      <c r="I1110" s="125"/>
    </row>
    <row r="1111" spans="7:9" ht="15" customHeight="1" x14ac:dyDescent="0.2">
      <c r="G1111" s="125"/>
      <c r="I1111" s="125"/>
    </row>
    <row r="1112" spans="7:9" ht="15" customHeight="1" x14ac:dyDescent="0.2">
      <c r="G1112" s="125"/>
      <c r="I1112" s="125"/>
    </row>
    <row r="1113" spans="7:9" ht="15" customHeight="1" x14ac:dyDescent="0.2">
      <c r="G1113" s="125"/>
      <c r="I1113" s="125"/>
    </row>
    <row r="1114" spans="7:9" ht="15" customHeight="1" x14ac:dyDescent="0.2">
      <c r="G1114" s="125"/>
      <c r="I1114" s="125"/>
    </row>
    <row r="1115" spans="7:9" ht="15" customHeight="1" x14ac:dyDescent="0.2">
      <c r="G1115" s="125"/>
      <c r="I1115" s="125"/>
    </row>
    <row r="1116" spans="7:9" ht="15" customHeight="1" x14ac:dyDescent="0.2">
      <c r="G1116" s="125"/>
      <c r="I1116" s="125"/>
    </row>
    <row r="1117" spans="7:9" ht="15" customHeight="1" x14ac:dyDescent="0.2">
      <c r="G1117" s="125"/>
      <c r="I1117" s="125"/>
    </row>
    <row r="1118" spans="7:9" ht="15" customHeight="1" x14ac:dyDescent="0.2">
      <c r="G1118" s="125"/>
      <c r="I1118" s="125"/>
    </row>
    <row r="1119" spans="7:9" ht="15" customHeight="1" x14ac:dyDescent="0.2">
      <c r="G1119" s="125"/>
      <c r="I1119" s="125"/>
    </row>
    <row r="1120" spans="7:9" ht="15" customHeight="1" x14ac:dyDescent="0.2">
      <c r="G1120" s="125"/>
      <c r="I1120" s="125"/>
    </row>
    <row r="1121" spans="7:9" ht="15" customHeight="1" x14ac:dyDescent="0.2">
      <c r="G1121" s="125"/>
      <c r="I1121" s="125"/>
    </row>
    <row r="1122" spans="7:9" ht="15" customHeight="1" x14ac:dyDescent="0.2">
      <c r="G1122" s="125"/>
      <c r="I1122" s="125"/>
    </row>
    <row r="1123" spans="7:9" ht="15" customHeight="1" x14ac:dyDescent="0.2">
      <c r="G1123" s="125"/>
      <c r="I1123" s="125"/>
    </row>
    <row r="1124" spans="7:9" ht="15" customHeight="1" x14ac:dyDescent="0.2">
      <c r="G1124" s="125"/>
      <c r="I1124" s="125"/>
    </row>
    <row r="1125" spans="7:9" ht="15" customHeight="1" x14ac:dyDescent="0.2">
      <c r="G1125" s="125"/>
      <c r="I1125" s="125"/>
    </row>
    <row r="1126" spans="7:9" ht="15" customHeight="1" x14ac:dyDescent="0.2">
      <c r="G1126" s="125"/>
      <c r="I1126" s="125"/>
    </row>
    <row r="1127" spans="7:9" ht="15" customHeight="1" x14ac:dyDescent="0.2">
      <c r="G1127" s="125"/>
      <c r="I1127" s="125"/>
    </row>
    <row r="1128" spans="7:9" ht="15" customHeight="1" x14ac:dyDescent="0.2">
      <c r="G1128" s="125"/>
      <c r="I1128" s="125"/>
    </row>
    <row r="1129" spans="7:9" ht="15" customHeight="1" x14ac:dyDescent="0.2">
      <c r="G1129" s="125"/>
      <c r="I1129" s="125"/>
    </row>
    <row r="1130" spans="7:9" ht="15" customHeight="1" x14ac:dyDescent="0.2">
      <c r="G1130" s="125"/>
      <c r="I1130" s="125"/>
    </row>
    <row r="1131" spans="7:9" ht="15" customHeight="1" x14ac:dyDescent="0.2">
      <c r="G1131" s="125"/>
      <c r="I1131" s="125"/>
    </row>
    <row r="1132" spans="7:9" ht="15" customHeight="1" x14ac:dyDescent="0.2">
      <c r="G1132" s="125"/>
      <c r="I1132" s="125"/>
    </row>
    <row r="1133" spans="7:9" ht="15" customHeight="1" x14ac:dyDescent="0.2">
      <c r="G1133" s="125"/>
      <c r="I1133" s="125"/>
    </row>
    <row r="1134" spans="7:9" ht="15" customHeight="1" x14ac:dyDescent="0.2">
      <c r="G1134" s="125"/>
      <c r="I1134" s="125"/>
    </row>
    <row r="1135" spans="7:9" ht="15" customHeight="1" x14ac:dyDescent="0.2">
      <c r="G1135" s="125"/>
      <c r="I1135" s="125"/>
    </row>
    <row r="1136" spans="7:9" ht="15" customHeight="1" x14ac:dyDescent="0.2">
      <c r="G1136" s="125"/>
      <c r="I1136" s="125"/>
    </row>
    <row r="1137" spans="7:9" ht="15" customHeight="1" x14ac:dyDescent="0.2">
      <c r="G1137" s="125"/>
      <c r="I1137" s="125"/>
    </row>
    <row r="1138" spans="7:9" ht="15" customHeight="1" x14ac:dyDescent="0.2">
      <c r="G1138" s="125"/>
      <c r="I1138" s="125"/>
    </row>
    <row r="1139" spans="7:9" ht="15" customHeight="1" x14ac:dyDescent="0.2">
      <c r="G1139" s="125"/>
      <c r="I1139" s="125"/>
    </row>
    <row r="1140" spans="7:9" ht="15" customHeight="1" x14ac:dyDescent="0.2">
      <c r="G1140" s="125"/>
      <c r="I1140" s="125"/>
    </row>
    <row r="1141" spans="7:9" ht="15" customHeight="1" x14ac:dyDescent="0.2">
      <c r="G1141" s="125"/>
      <c r="I1141" s="125"/>
    </row>
    <row r="1142" spans="7:9" ht="15" customHeight="1" x14ac:dyDescent="0.2">
      <c r="G1142" s="125"/>
      <c r="I1142" s="125"/>
    </row>
    <row r="1143" spans="7:9" ht="15" customHeight="1" x14ac:dyDescent="0.2">
      <c r="G1143" s="125"/>
      <c r="I1143" s="125"/>
    </row>
    <row r="1144" spans="7:9" ht="15" customHeight="1" x14ac:dyDescent="0.2">
      <c r="G1144" s="125"/>
      <c r="I1144" s="125"/>
    </row>
    <row r="1145" spans="7:9" ht="15" customHeight="1" x14ac:dyDescent="0.2">
      <c r="G1145" s="125"/>
      <c r="I1145" s="125"/>
    </row>
    <row r="1146" spans="7:9" ht="15" customHeight="1" x14ac:dyDescent="0.2">
      <c r="G1146" s="125"/>
      <c r="I1146" s="125"/>
    </row>
    <row r="1147" spans="7:9" ht="15" customHeight="1" x14ac:dyDescent="0.2">
      <c r="G1147" s="125"/>
      <c r="I1147" s="125"/>
    </row>
    <row r="1148" spans="7:9" ht="15" customHeight="1" x14ac:dyDescent="0.2">
      <c r="G1148" s="125"/>
      <c r="I1148" s="125"/>
    </row>
    <row r="1149" spans="7:9" ht="15" customHeight="1" x14ac:dyDescent="0.2">
      <c r="G1149" s="125"/>
      <c r="I1149" s="125"/>
    </row>
    <row r="1150" spans="7:9" ht="15" customHeight="1" x14ac:dyDescent="0.2">
      <c r="G1150" s="125"/>
      <c r="I1150" s="125"/>
    </row>
    <row r="1151" spans="7:9" ht="15" customHeight="1" x14ac:dyDescent="0.2">
      <c r="G1151" s="125"/>
      <c r="I1151" s="125"/>
    </row>
    <row r="1152" spans="7:9" ht="15" customHeight="1" x14ac:dyDescent="0.2">
      <c r="G1152" s="125"/>
      <c r="I1152" s="125"/>
    </row>
    <row r="1153" spans="7:9" ht="15" customHeight="1" x14ac:dyDescent="0.2">
      <c r="G1153" s="125"/>
      <c r="I1153" s="125"/>
    </row>
    <row r="1154" spans="7:9" ht="15" customHeight="1" x14ac:dyDescent="0.2">
      <c r="G1154" s="125"/>
      <c r="I1154" s="125"/>
    </row>
    <row r="1155" spans="7:9" ht="15" customHeight="1" x14ac:dyDescent="0.2">
      <c r="G1155" s="125"/>
      <c r="I1155" s="125"/>
    </row>
    <row r="1156" spans="7:9" ht="15" customHeight="1" x14ac:dyDescent="0.2">
      <c r="G1156" s="125"/>
      <c r="I1156" s="125"/>
    </row>
    <row r="1157" spans="7:9" ht="15" customHeight="1" x14ac:dyDescent="0.2">
      <c r="G1157" s="125"/>
      <c r="I1157" s="125"/>
    </row>
    <row r="1158" spans="7:9" ht="15" customHeight="1" x14ac:dyDescent="0.2">
      <c r="G1158" s="125"/>
      <c r="I1158" s="125"/>
    </row>
    <row r="1159" spans="7:9" ht="15" customHeight="1" x14ac:dyDescent="0.2">
      <c r="G1159" s="125"/>
      <c r="I1159" s="125"/>
    </row>
    <row r="1160" spans="7:9" ht="15" customHeight="1" x14ac:dyDescent="0.2">
      <c r="G1160" s="125"/>
      <c r="I1160" s="125"/>
    </row>
    <row r="1161" spans="7:9" ht="15" customHeight="1" x14ac:dyDescent="0.2">
      <c r="G1161" s="125"/>
      <c r="I1161" s="125"/>
    </row>
    <row r="1162" spans="7:9" ht="15" customHeight="1" x14ac:dyDescent="0.2">
      <c r="G1162" s="125"/>
      <c r="I1162" s="125"/>
    </row>
    <row r="1163" spans="7:9" ht="15" customHeight="1" x14ac:dyDescent="0.2">
      <c r="G1163" s="125"/>
      <c r="I1163" s="125"/>
    </row>
    <row r="1164" spans="7:9" ht="15" customHeight="1" x14ac:dyDescent="0.2">
      <c r="G1164" s="125"/>
      <c r="I1164" s="125"/>
    </row>
    <row r="1165" spans="7:9" ht="15" customHeight="1" x14ac:dyDescent="0.2">
      <c r="G1165" s="125"/>
      <c r="I1165" s="125"/>
    </row>
    <row r="1166" spans="7:9" ht="15" customHeight="1" x14ac:dyDescent="0.2">
      <c r="G1166" s="125"/>
      <c r="I1166" s="125"/>
    </row>
    <row r="1167" spans="7:9" ht="15" customHeight="1" x14ac:dyDescent="0.2">
      <c r="G1167" s="125"/>
      <c r="I1167" s="125"/>
    </row>
    <row r="1168" spans="7:9" ht="15" customHeight="1" x14ac:dyDescent="0.2">
      <c r="G1168" s="125"/>
      <c r="I1168" s="125"/>
    </row>
    <row r="1169" spans="7:9" ht="15" customHeight="1" x14ac:dyDescent="0.2">
      <c r="G1169" s="125"/>
      <c r="I1169" s="125"/>
    </row>
    <row r="1170" spans="7:9" ht="15" customHeight="1" x14ac:dyDescent="0.2">
      <c r="G1170" s="125"/>
      <c r="I1170" s="125"/>
    </row>
    <row r="1171" spans="7:9" ht="15" customHeight="1" x14ac:dyDescent="0.2">
      <c r="G1171" s="125"/>
      <c r="I1171" s="125"/>
    </row>
    <row r="1172" spans="7:9" ht="15" customHeight="1" x14ac:dyDescent="0.2">
      <c r="G1172" s="125"/>
      <c r="I1172" s="125"/>
    </row>
    <row r="1173" spans="7:9" ht="15" customHeight="1" x14ac:dyDescent="0.2">
      <c r="G1173" s="125"/>
      <c r="I1173" s="125"/>
    </row>
    <row r="1174" spans="7:9" ht="15" customHeight="1" x14ac:dyDescent="0.2">
      <c r="G1174" s="125"/>
      <c r="I1174" s="125"/>
    </row>
    <row r="1175" spans="7:9" ht="15" customHeight="1" x14ac:dyDescent="0.2">
      <c r="G1175" s="125"/>
      <c r="I1175" s="125"/>
    </row>
    <row r="1176" spans="7:9" ht="15" customHeight="1" x14ac:dyDescent="0.2">
      <c r="G1176" s="125"/>
      <c r="I1176" s="125"/>
    </row>
    <row r="1177" spans="7:9" ht="15" customHeight="1" x14ac:dyDescent="0.2">
      <c r="G1177" s="125"/>
      <c r="I1177" s="125"/>
    </row>
    <row r="1178" spans="7:9" ht="15" customHeight="1" x14ac:dyDescent="0.2">
      <c r="G1178" s="125"/>
      <c r="I1178" s="125"/>
    </row>
    <row r="1179" spans="7:9" ht="15" customHeight="1" x14ac:dyDescent="0.2">
      <c r="G1179" s="125"/>
      <c r="I1179" s="125"/>
    </row>
    <row r="1180" spans="7:9" ht="15" customHeight="1" x14ac:dyDescent="0.2">
      <c r="G1180" s="125"/>
      <c r="I1180" s="125"/>
    </row>
    <row r="1181" spans="7:9" ht="15" customHeight="1" x14ac:dyDescent="0.2">
      <c r="G1181" s="125"/>
      <c r="I1181" s="125"/>
    </row>
    <row r="1182" spans="7:9" ht="15" customHeight="1" x14ac:dyDescent="0.2">
      <c r="G1182" s="125"/>
      <c r="I1182" s="125"/>
    </row>
    <row r="1183" spans="7:9" ht="15" customHeight="1" x14ac:dyDescent="0.2">
      <c r="G1183" s="125"/>
      <c r="I1183" s="125"/>
    </row>
    <row r="1184" spans="7:9" ht="15" customHeight="1" x14ac:dyDescent="0.2">
      <c r="G1184" s="125"/>
      <c r="I1184" s="125"/>
    </row>
    <row r="1185" spans="7:9" ht="15" customHeight="1" x14ac:dyDescent="0.2">
      <c r="G1185" s="125"/>
      <c r="I1185" s="125"/>
    </row>
    <row r="1186" spans="7:9" ht="15" customHeight="1" x14ac:dyDescent="0.2">
      <c r="G1186" s="125"/>
      <c r="I1186" s="125"/>
    </row>
    <row r="1187" spans="7:9" ht="15" customHeight="1" x14ac:dyDescent="0.2">
      <c r="G1187" s="125"/>
      <c r="I1187" s="125"/>
    </row>
    <row r="1188" spans="7:9" ht="15" customHeight="1" x14ac:dyDescent="0.2">
      <c r="G1188" s="125"/>
      <c r="I1188" s="125"/>
    </row>
    <row r="1189" spans="7:9" ht="15" customHeight="1" x14ac:dyDescent="0.2">
      <c r="G1189" s="125"/>
      <c r="I1189" s="125"/>
    </row>
    <row r="1190" spans="7:9" ht="15" customHeight="1" x14ac:dyDescent="0.2">
      <c r="G1190" s="125"/>
      <c r="I1190" s="125"/>
    </row>
    <row r="1191" spans="7:9" ht="15" customHeight="1" x14ac:dyDescent="0.2">
      <c r="G1191" s="125"/>
      <c r="I1191" s="125"/>
    </row>
    <row r="1192" spans="7:9" ht="15" customHeight="1" x14ac:dyDescent="0.2">
      <c r="G1192" s="125"/>
      <c r="I1192" s="125"/>
    </row>
    <row r="1193" spans="7:9" ht="15" customHeight="1" x14ac:dyDescent="0.2">
      <c r="G1193" s="125"/>
      <c r="I1193" s="125"/>
    </row>
    <row r="1194" spans="7:9" ht="15" customHeight="1" x14ac:dyDescent="0.2">
      <c r="G1194" s="125"/>
      <c r="I1194" s="125"/>
    </row>
    <row r="1195" spans="7:9" ht="15" customHeight="1" x14ac:dyDescent="0.2">
      <c r="G1195" s="125"/>
      <c r="I1195" s="125"/>
    </row>
    <row r="1196" spans="7:9" ht="15" customHeight="1" x14ac:dyDescent="0.2">
      <c r="G1196" s="125"/>
      <c r="I1196" s="125"/>
    </row>
    <row r="1197" spans="7:9" ht="15" customHeight="1" x14ac:dyDescent="0.2">
      <c r="G1197" s="125"/>
      <c r="I1197" s="125"/>
    </row>
    <row r="1198" spans="7:9" ht="15" customHeight="1" x14ac:dyDescent="0.2">
      <c r="G1198" s="125"/>
      <c r="I1198" s="125"/>
    </row>
    <row r="1199" spans="7:9" ht="15" customHeight="1" x14ac:dyDescent="0.2">
      <c r="G1199" s="125"/>
      <c r="I1199" s="125"/>
    </row>
    <row r="1200" spans="7:9" ht="15" customHeight="1" x14ac:dyDescent="0.2">
      <c r="G1200" s="125"/>
      <c r="I1200" s="125"/>
    </row>
    <row r="1201" spans="7:9" ht="15" customHeight="1" x14ac:dyDescent="0.2">
      <c r="G1201" s="125"/>
      <c r="I1201" s="125"/>
    </row>
    <row r="1202" spans="7:9" ht="15" customHeight="1" x14ac:dyDescent="0.2">
      <c r="G1202" s="125"/>
      <c r="I1202" s="125"/>
    </row>
    <row r="1203" spans="7:9" ht="15" customHeight="1" x14ac:dyDescent="0.2">
      <c r="G1203" s="125"/>
      <c r="I1203" s="125"/>
    </row>
    <row r="1204" spans="7:9" ht="15" customHeight="1" x14ac:dyDescent="0.2">
      <c r="G1204" s="125"/>
      <c r="I1204" s="125"/>
    </row>
    <row r="1205" spans="7:9" ht="15" customHeight="1" x14ac:dyDescent="0.2">
      <c r="G1205" s="125"/>
      <c r="I1205" s="125"/>
    </row>
    <row r="1206" spans="7:9" ht="15" customHeight="1" x14ac:dyDescent="0.2">
      <c r="G1206" s="125"/>
      <c r="I1206" s="125"/>
    </row>
    <row r="1207" spans="7:9" ht="15" customHeight="1" x14ac:dyDescent="0.2">
      <c r="G1207" s="125"/>
      <c r="I1207" s="125"/>
    </row>
    <row r="1208" spans="7:9" ht="15" customHeight="1" x14ac:dyDescent="0.2">
      <c r="G1208" s="125"/>
      <c r="I1208" s="125"/>
    </row>
    <row r="1209" spans="7:9" ht="15" customHeight="1" x14ac:dyDescent="0.2">
      <c r="G1209" s="125"/>
      <c r="I1209" s="125"/>
    </row>
    <row r="1210" spans="7:9" ht="15" customHeight="1" x14ac:dyDescent="0.2">
      <c r="G1210" s="125"/>
      <c r="I1210" s="125"/>
    </row>
    <row r="1211" spans="7:9" ht="15" customHeight="1" x14ac:dyDescent="0.2">
      <c r="G1211" s="125"/>
      <c r="I1211" s="125"/>
    </row>
    <row r="1212" spans="7:9" ht="15" customHeight="1" x14ac:dyDescent="0.2">
      <c r="G1212" s="125"/>
      <c r="I1212" s="125"/>
    </row>
    <row r="1213" spans="7:9" ht="15" customHeight="1" x14ac:dyDescent="0.2">
      <c r="G1213" s="125"/>
      <c r="I1213" s="125"/>
    </row>
    <row r="1214" spans="7:9" ht="15" customHeight="1" x14ac:dyDescent="0.2">
      <c r="G1214" s="125"/>
      <c r="I1214" s="125"/>
    </row>
    <row r="1215" spans="7:9" ht="15" customHeight="1" x14ac:dyDescent="0.2">
      <c r="G1215" s="125"/>
      <c r="I1215" s="125"/>
    </row>
    <row r="1216" spans="7:9" ht="15" customHeight="1" x14ac:dyDescent="0.2">
      <c r="G1216" s="125"/>
      <c r="I1216" s="125"/>
    </row>
    <row r="1217" spans="7:9" ht="15" customHeight="1" x14ac:dyDescent="0.2">
      <c r="G1217" s="125"/>
      <c r="I1217" s="125"/>
    </row>
    <row r="1218" spans="7:9" ht="15" customHeight="1" x14ac:dyDescent="0.2">
      <c r="G1218" s="125"/>
      <c r="I1218" s="125"/>
    </row>
    <row r="1219" spans="7:9" ht="15" customHeight="1" x14ac:dyDescent="0.2">
      <c r="G1219" s="125"/>
      <c r="I1219" s="125"/>
    </row>
    <row r="1220" spans="7:9" ht="15" customHeight="1" x14ac:dyDescent="0.2">
      <c r="G1220" s="125"/>
      <c r="I1220" s="125"/>
    </row>
    <row r="1221" spans="7:9" ht="15" customHeight="1" x14ac:dyDescent="0.2">
      <c r="G1221" s="125"/>
      <c r="I1221" s="125"/>
    </row>
    <row r="1222" spans="7:9" ht="15" customHeight="1" x14ac:dyDescent="0.2">
      <c r="G1222" s="125"/>
      <c r="I1222" s="125"/>
    </row>
    <row r="1223" spans="7:9" ht="15" customHeight="1" x14ac:dyDescent="0.2">
      <c r="G1223" s="125"/>
      <c r="I1223" s="125"/>
    </row>
    <row r="1224" spans="7:9" ht="15" customHeight="1" x14ac:dyDescent="0.2">
      <c r="G1224" s="125"/>
      <c r="I1224" s="125"/>
    </row>
    <row r="1225" spans="7:9" ht="15" customHeight="1" x14ac:dyDescent="0.2">
      <c r="G1225" s="125"/>
      <c r="I1225" s="125"/>
    </row>
    <row r="1226" spans="7:9" ht="15" customHeight="1" x14ac:dyDescent="0.2">
      <c r="G1226" s="125"/>
      <c r="I1226" s="125"/>
    </row>
    <row r="1227" spans="7:9" ht="15" customHeight="1" x14ac:dyDescent="0.2">
      <c r="G1227" s="125"/>
      <c r="I1227" s="125"/>
    </row>
    <row r="1228" spans="7:9" ht="15" customHeight="1" x14ac:dyDescent="0.2">
      <c r="G1228" s="125"/>
      <c r="I1228" s="125"/>
    </row>
    <row r="1229" spans="7:9" ht="15" customHeight="1" x14ac:dyDescent="0.2">
      <c r="G1229" s="125"/>
      <c r="I1229" s="125"/>
    </row>
    <row r="1230" spans="7:9" ht="15" customHeight="1" x14ac:dyDescent="0.2">
      <c r="G1230" s="125"/>
      <c r="I1230" s="125"/>
    </row>
    <row r="1231" spans="7:9" ht="15" customHeight="1" x14ac:dyDescent="0.2">
      <c r="G1231" s="125"/>
      <c r="I1231" s="125"/>
    </row>
    <row r="1232" spans="7:9" ht="15" customHeight="1" x14ac:dyDescent="0.2">
      <c r="G1232" s="125"/>
      <c r="I1232" s="125"/>
    </row>
    <row r="1233" spans="7:9" ht="15" customHeight="1" x14ac:dyDescent="0.2">
      <c r="G1233" s="125"/>
      <c r="I1233" s="125"/>
    </row>
    <row r="1234" spans="7:9" ht="15" customHeight="1" x14ac:dyDescent="0.2">
      <c r="G1234" s="125"/>
      <c r="I1234" s="125"/>
    </row>
    <row r="1235" spans="7:9" ht="15" customHeight="1" x14ac:dyDescent="0.2">
      <c r="G1235" s="125"/>
      <c r="I1235" s="125"/>
    </row>
    <row r="1236" spans="7:9" ht="15" customHeight="1" x14ac:dyDescent="0.2">
      <c r="G1236" s="125"/>
      <c r="I1236" s="125"/>
    </row>
    <row r="1237" spans="7:9" ht="15" customHeight="1" x14ac:dyDescent="0.2">
      <c r="G1237" s="125"/>
      <c r="I1237" s="125"/>
    </row>
    <row r="1238" spans="7:9" ht="15" customHeight="1" x14ac:dyDescent="0.2">
      <c r="G1238" s="125"/>
      <c r="I1238" s="125"/>
    </row>
    <row r="1239" spans="7:9" ht="15" customHeight="1" x14ac:dyDescent="0.2">
      <c r="G1239" s="125"/>
      <c r="I1239" s="125"/>
    </row>
    <row r="1240" spans="7:9" ht="15" customHeight="1" x14ac:dyDescent="0.2">
      <c r="G1240" s="125"/>
      <c r="I1240" s="125"/>
    </row>
    <row r="1241" spans="7:9" ht="15" customHeight="1" x14ac:dyDescent="0.2">
      <c r="G1241" s="125"/>
      <c r="I1241" s="125"/>
    </row>
    <row r="1242" spans="7:9" ht="15" customHeight="1" x14ac:dyDescent="0.2">
      <c r="G1242" s="125"/>
      <c r="I1242" s="125"/>
    </row>
    <row r="1243" spans="7:9" ht="15" customHeight="1" x14ac:dyDescent="0.2">
      <c r="G1243" s="125"/>
      <c r="I1243" s="125"/>
    </row>
    <row r="1244" spans="7:9" ht="15" customHeight="1" x14ac:dyDescent="0.2">
      <c r="G1244" s="125"/>
      <c r="I1244" s="125"/>
    </row>
    <row r="1245" spans="7:9" ht="15" customHeight="1" x14ac:dyDescent="0.2">
      <c r="G1245" s="125"/>
      <c r="I1245" s="125"/>
    </row>
    <row r="1246" spans="7:9" ht="15" customHeight="1" x14ac:dyDescent="0.2">
      <c r="G1246" s="125"/>
      <c r="I1246" s="125"/>
    </row>
    <row r="1247" spans="7:9" ht="15" customHeight="1" x14ac:dyDescent="0.2">
      <c r="G1247" s="125"/>
      <c r="I1247" s="125"/>
    </row>
    <row r="1248" spans="7:9" ht="15" customHeight="1" x14ac:dyDescent="0.2">
      <c r="G1248" s="125"/>
      <c r="I1248" s="125"/>
    </row>
    <row r="1249" spans="7:9" ht="15" customHeight="1" x14ac:dyDescent="0.2">
      <c r="G1249" s="125"/>
      <c r="I1249" s="125"/>
    </row>
    <row r="1250" spans="7:9" ht="15" customHeight="1" x14ac:dyDescent="0.2">
      <c r="G1250" s="125"/>
      <c r="I1250" s="125"/>
    </row>
    <row r="1251" spans="7:9" ht="15" customHeight="1" x14ac:dyDescent="0.2">
      <c r="G1251" s="125"/>
      <c r="I1251" s="125"/>
    </row>
    <row r="1252" spans="7:9" ht="15" customHeight="1" x14ac:dyDescent="0.2">
      <c r="G1252" s="125"/>
      <c r="I1252" s="125"/>
    </row>
    <row r="1253" spans="7:9" ht="15" customHeight="1" x14ac:dyDescent="0.2">
      <c r="G1253" s="125"/>
      <c r="I1253" s="125"/>
    </row>
    <row r="1254" spans="7:9" ht="15" customHeight="1" x14ac:dyDescent="0.2">
      <c r="G1254" s="125"/>
      <c r="I1254" s="125"/>
    </row>
    <row r="1255" spans="7:9" ht="15" customHeight="1" x14ac:dyDescent="0.2">
      <c r="G1255" s="125"/>
      <c r="I1255" s="125"/>
    </row>
    <row r="1256" spans="7:9" ht="15" customHeight="1" x14ac:dyDescent="0.2">
      <c r="G1256" s="125"/>
      <c r="I1256" s="125"/>
    </row>
    <row r="1257" spans="7:9" ht="15" customHeight="1" x14ac:dyDescent="0.2">
      <c r="G1257" s="125"/>
      <c r="I1257" s="125"/>
    </row>
    <row r="1258" spans="7:9" ht="15" customHeight="1" x14ac:dyDescent="0.2">
      <c r="G1258" s="125"/>
      <c r="I1258" s="125"/>
    </row>
    <row r="1259" spans="7:9" ht="15" customHeight="1" x14ac:dyDescent="0.2">
      <c r="G1259" s="125"/>
      <c r="I1259" s="125"/>
    </row>
    <row r="1260" spans="7:9" ht="15" customHeight="1" x14ac:dyDescent="0.2">
      <c r="G1260" s="125"/>
      <c r="I1260" s="125"/>
    </row>
    <row r="1261" spans="7:9" ht="15" customHeight="1" x14ac:dyDescent="0.2">
      <c r="G1261" s="125"/>
      <c r="I1261" s="125"/>
    </row>
    <row r="1262" spans="7:9" ht="15" customHeight="1" x14ac:dyDescent="0.2">
      <c r="G1262" s="125"/>
      <c r="I1262" s="125"/>
    </row>
    <row r="1263" spans="7:9" ht="15" customHeight="1" x14ac:dyDescent="0.2">
      <c r="G1263" s="125"/>
      <c r="I1263" s="125"/>
    </row>
    <row r="1264" spans="7:9" ht="15" customHeight="1" x14ac:dyDescent="0.2">
      <c r="G1264" s="125"/>
      <c r="I1264" s="125"/>
    </row>
    <row r="1265" spans="7:9" ht="15" customHeight="1" x14ac:dyDescent="0.2">
      <c r="G1265" s="125"/>
      <c r="I1265" s="125"/>
    </row>
    <row r="1266" spans="7:9" ht="15" customHeight="1" x14ac:dyDescent="0.2">
      <c r="G1266" s="125"/>
      <c r="I1266" s="125"/>
    </row>
    <row r="1267" spans="7:9" ht="15" customHeight="1" x14ac:dyDescent="0.2">
      <c r="G1267" s="125"/>
      <c r="I1267" s="125"/>
    </row>
    <row r="1268" spans="7:9" ht="15" customHeight="1" x14ac:dyDescent="0.2">
      <c r="G1268" s="125"/>
      <c r="I1268" s="125"/>
    </row>
    <row r="1269" spans="7:9" ht="15" customHeight="1" x14ac:dyDescent="0.2">
      <c r="G1269" s="125"/>
      <c r="I1269" s="125"/>
    </row>
    <row r="1270" spans="7:9" ht="15" customHeight="1" x14ac:dyDescent="0.2">
      <c r="G1270" s="125"/>
      <c r="I1270" s="125"/>
    </row>
    <row r="1271" spans="7:9" ht="15" customHeight="1" x14ac:dyDescent="0.2">
      <c r="G1271" s="125"/>
      <c r="I1271" s="125"/>
    </row>
    <row r="1272" spans="7:9" ht="15" customHeight="1" x14ac:dyDescent="0.2">
      <c r="G1272" s="125"/>
      <c r="I1272" s="125"/>
    </row>
    <row r="1273" spans="7:9" ht="15" customHeight="1" x14ac:dyDescent="0.2">
      <c r="G1273" s="125"/>
      <c r="I1273" s="125"/>
    </row>
    <row r="1274" spans="7:9" ht="15" customHeight="1" x14ac:dyDescent="0.2">
      <c r="G1274" s="125"/>
      <c r="I1274" s="125"/>
    </row>
    <row r="1275" spans="7:9" ht="15" customHeight="1" x14ac:dyDescent="0.2">
      <c r="G1275" s="125"/>
      <c r="I1275" s="125"/>
    </row>
    <row r="1276" spans="7:9" ht="15" customHeight="1" x14ac:dyDescent="0.2">
      <c r="G1276" s="125"/>
      <c r="I1276" s="125"/>
    </row>
    <row r="1277" spans="7:9" ht="15" customHeight="1" x14ac:dyDescent="0.2">
      <c r="G1277" s="125"/>
      <c r="I1277" s="125"/>
    </row>
    <row r="1278" spans="7:9" ht="15" customHeight="1" x14ac:dyDescent="0.2">
      <c r="G1278" s="125"/>
      <c r="I1278" s="125"/>
    </row>
    <row r="1279" spans="7:9" ht="15" customHeight="1" x14ac:dyDescent="0.2">
      <c r="G1279" s="125"/>
      <c r="I1279" s="125"/>
    </row>
    <row r="1280" spans="7:9" ht="15" customHeight="1" x14ac:dyDescent="0.2">
      <c r="G1280" s="125"/>
      <c r="I1280" s="125"/>
    </row>
    <row r="1281" spans="7:9" ht="15" customHeight="1" x14ac:dyDescent="0.2">
      <c r="G1281" s="125"/>
      <c r="I1281" s="125"/>
    </row>
    <row r="1282" spans="7:9" ht="15" customHeight="1" x14ac:dyDescent="0.2">
      <c r="G1282" s="125"/>
      <c r="I1282" s="125"/>
    </row>
    <row r="1283" spans="7:9" ht="15" customHeight="1" x14ac:dyDescent="0.2">
      <c r="G1283" s="125"/>
      <c r="I1283" s="125"/>
    </row>
    <row r="1284" spans="7:9" ht="15" customHeight="1" x14ac:dyDescent="0.2">
      <c r="G1284" s="125"/>
      <c r="I1284" s="125"/>
    </row>
    <row r="1285" spans="7:9" ht="15" customHeight="1" x14ac:dyDescent="0.2">
      <c r="G1285" s="125"/>
      <c r="I1285" s="125"/>
    </row>
    <row r="1286" spans="7:9" ht="15" customHeight="1" x14ac:dyDescent="0.2">
      <c r="G1286" s="125"/>
      <c r="I1286" s="125"/>
    </row>
    <row r="1287" spans="7:9" ht="15" customHeight="1" x14ac:dyDescent="0.2">
      <c r="G1287" s="125"/>
      <c r="I1287" s="125"/>
    </row>
    <row r="1288" spans="7:9" ht="15" customHeight="1" x14ac:dyDescent="0.2">
      <c r="G1288" s="125"/>
      <c r="I1288" s="125"/>
    </row>
    <row r="1289" spans="7:9" ht="15" customHeight="1" x14ac:dyDescent="0.2">
      <c r="G1289" s="125"/>
      <c r="I1289" s="125"/>
    </row>
    <row r="1290" spans="7:9" ht="15" customHeight="1" x14ac:dyDescent="0.2">
      <c r="G1290" s="125"/>
      <c r="I1290" s="125"/>
    </row>
    <row r="1291" spans="7:9" ht="15" customHeight="1" x14ac:dyDescent="0.2">
      <c r="G1291" s="125"/>
      <c r="I1291" s="125"/>
    </row>
    <row r="1292" spans="7:9" ht="15" customHeight="1" x14ac:dyDescent="0.2">
      <c r="G1292" s="125"/>
      <c r="I1292" s="125"/>
    </row>
    <row r="1293" spans="7:9" ht="15" customHeight="1" x14ac:dyDescent="0.2">
      <c r="G1293" s="125"/>
      <c r="I1293" s="125"/>
    </row>
    <row r="1294" spans="7:9" ht="15" customHeight="1" x14ac:dyDescent="0.2">
      <c r="G1294" s="125"/>
      <c r="I1294" s="125"/>
    </row>
    <row r="1295" spans="7:9" ht="15" customHeight="1" x14ac:dyDescent="0.2">
      <c r="G1295" s="125"/>
      <c r="I1295" s="125"/>
    </row>
    <row r="1296" spans="7:9" ht="15" customHeight="1" x14ac:dyDescent="0.2">
      <c r="G1296" s="125"/>
      <c r="I1296" s="125"/>
    </row>
    <row r="1297" spans="7:9" ht="15" customHeight="1" x14ac:dyDescent="0.2">
      <c r="G1297" s="125"/>
      <c r="I1297" s="125"/>
    </row>
    <row r="1298" spans="7:9" ht="15" customHeight="1" x14ac:dyDescent="0.2">
      <c r="G1298" s="125"/>
      <c r="I1298" s="125"/>
    </row>
    <row r="1299" spans="7:9" ht="15" customHeight="1" x14ac:dyDescent="0.2">
      <c r="G1299" s="125"/>
      <c r="I1299" s="125"/>
    </row>
    <row r="1300" spans="7:9" ht="15" customHeight="1" x14ac:dyDescent="0.2">
      <c r="G1300" s="125"/>
      <c r="I1300" s="125"/>
    </row>
    <row r="1301" spans="7:9" ht="15" customHeight="1" x14ac:dyDescent="0.2">
      <c r="G1301" s="125"/>
      <c r="I1301" s="125"/>
    </row>
    <row r="1302" spans="7:9" ht="15" customHeight="1" x14ac:dyDescent="0.2">
      <c r="G1302" s="125"/>
      <c r="I1302" s="125"/>
    </row>
  </sheetData>
  <sheetProtection algorithmName="SHA-512" hashValue="6VCYrI3cEf8tD2hMzcgEgQzwiTR8sfYLw4kUqf7lwW8WKOVE5dhfzQPBSqp0RWUNgduMbJ9xY1Vo96CA6zTKww==" saltValue="FAdE82zuHbqi49v/uBgg/g==" spinCount="100000" sheet="1" objects="1" scenarios="1"/>
  <mergeCells count="304">
    <mergeCell ref="B52:D52"/>
    <mergeCell ref="B54:D54"/>
    <mergeCell ref="B55:D55"/>
    <mergeCell ref="B56:D56"/>
    <mergeCell ref="B74:D74"/>
    <mergeCell ref="B75:D75"/>
    <mergeCell ref="B76:D76"/>
    <mergeCell ref="B77:D77"/>
    <mergeCell ref="B78:D78"/>
    <mergeCell ref="B44:D44"/>
    <mergeCell ref="B45:D45"/>
    <mergeCell ref="B53:D53"/>
    <mergeCell ref="B192:J192"/>
    <mergeCell ref="B193:D193"/>
    <mergeCell ref="A263:J263"/>
    <mergeCell ref="B264:J264"/>
    <mergeCell ref="B209:D209"/>
    <mergeCell ref="B208:D208"/>
    <mergeCell ref="B210:D210"/>
    <mergeCell ref="B213:D213"/>
    <mergeCell ref="B214:D214"/>
    <mergeCell ref="B215:D215"/>
    <mergeCell ref="B216:D216"/>
    <mergeCell ref="B211:D211"/>
    <mergeCell ref="B212:D212"/>
    <mergeCell ref="B257:D257"/>
    <mergeCell ref="B225:D225"/>
    <mergeCell ref="B229:D229"/>
    <mergeCell ref="B242:D242"/>
    <mergeCell ref="B244:D244"/>
    <mergeCell ref="B243:D243"/>
    <mergeCell ref="B217:D217"/>
    <mergeCell ref="B88:D88"/>
    <mergeCell ref="A296:D296"/>
    <mergeCell ref="B288:D288"/>
    <mergeCell ref="B241:D241"/>
    <mergeCell ref="B290:D290"/>
    <mergeCell ref="A291:J291"/>
    <mergeCell ref="B292:J292"/>
    <mergeCell ref="B293:D293"/>
    <mergeCell ref="B294:D294"/>
    <mergeCell ref="A295:J295"/>
    <mergeCell ref="B280:D280"/>
    <mergeCell ref="B281:D281"/>
    <mergeCell ref="B272:D272"/>
    <mergeCell ref="B273:D273"/>
    <mergeCell ref="B274:D274"/>
    <mergeCell ref="B271:D271"/>
    <mergeCell ref="B269:D269"/>
    <mergeCell ref="B275:D275"/>
    <mergeCell ref="B276:D276"/>
    <mergeCell ref="B278:D278"/>
    <mergeCell ref="B253:D253"/>
    <mergeCell ref="B277:D277"/>
    <mergeCell ref="B261:D261"/>
    <mergeCell ref="B262:D262"/>
    <mergeCell ref="A250:J250"/>
    <mergeCell ref="B284:D284"/>
    <mergeCell ref="B285:D285"/>
    <mergeCell ref="B286:D286"/>
    <mergeCell ref="B287:D287"/>
    <mergeCell ref="A246:J246"/>
    <mergeCell ref="B247:J247"/>
    <mergeCell ref="B248:D248"/>
    <mergeCell ref="B249:D249"/>
    <mergeCell ref="B231:D231"/>
    <mergeCell ref="B236:D236"/>
    <mergeCell ref="B237:D237"/>
    <mergeCell ref="B251:J251"/>
    <mergeCell ref="B252:D252"/>
    <mergeCell ref="B254:D254"/>
    <mergeCell ref="B238:D238"/>
    <mergeCell ref="A255:J255"/>
    <mergeCell ref="B240:D240"/>
    <mergeCell ref="B256:J256"/>
    <mergeCell ref="B245:D245"/>
    <mergeCell ref="B234:J234"/>
    <mergeCell ref="B232:D232"/>
    <mergeCell ref="A233:J233"/>
    <mergeCell ref="B97:D97"/>
    <mergeCell ref="B98:D98"/>
    <mergeCell ref="B111:D111"/>
    <mergeCell ref="B279:D279"/>
    <mergeCell ref="B270:D270"/>
    <mergeCell ref="B282:D282"/>
    <mergeCell ref="B283:D283"/>
    <mergeCell ref="B268:J268"/>
    <mergeCell ref="B258:D258"/>
    <mergeCell ref="A259:J259"/>
    <mergeCell ref="B260:J260"/>
    <mergeCell ref="B265:D265"/>
    <mergeCell ref="B266:D266"/>
    <mergeCell ref="A267:J267"/>
    <mergeCell ref="B230:D230"/>
    <mergeCell ref="B228:D228"/>
    <mergeCell ref="B224:D224"/>
    <mergeCell ref="B227:D227"/>
    <mergeCell ref="B190:D190"/>
    <mergeCell ref="A191:J191"/>
    <mergeCell ref="B221:D221"/>
    <mergeCell ref="A222:J222"/>
    <mergeCell ref="B197:J197"/>
    <mergeCell ref="B204:D204"/>
    <mergeCell ref="B239:D239"/>
    <mergeCell ref="B141:D141"/>
    <mergeCell ref="B142:D142"/>
    <mergeCell ref="B143:D143"/>
    <mergeCell ref="B144:D144"/>
    <mergeCell ref="B145:D145"/>
    <mergeCell ref="B146:D146"/>
    <mergeCell ref="B147:D147"/>
    <mergeCell ref="B149:D149"/>
    <mergeCell ref="B151:D151"/>
    <mergeCell ref="B148:D148"/>
    <mergeCell ref="B165:D165"/>
    <mergeCell ref="B166:D166"/>
    <mergeCell ref="B167:D167"/>
    <mergeCell ref="B168:D168"/>
    <mergeCell ref="B169:D169"/>
    <mergeCell ref="B205:D205"/>
    <mergeCell ref="A206:J206"/>
    <mergeCell ref="B207:J207"/>
    <mergeCell ref="B184:D184"/>
    <mergeCell ref="B152:D152"/>
    <mergeCell ref="B150:D150"/>
    <mergeCell ref="B198:D198"/>
    <mergeCell ref="B194:D194"/>
    <mergeCell ref="B186:D186"/>
    <mergeCell ref="A218:J218"/>
    <mergeCell ref="B219:J219"/>
    <mergeCell ref="B113:D113"/>
    <mergeCell ref="B114:D114"/>
    <mergeCell ref="B115:D115"/>
    <mergeCell ref="B116:D116"/>
    <mergeCell ref="B118:D118"/>
    <mergeCell ref="B132:D132"/>
    <mergeCell ref="B133:D133"/>
    <mergeCell ref="B134:D134"/>
    <mergeCell ref="B135:D135"/>
    <mergeCell ref="B154:D154"/>
    <mergeCell ref="B136:D136"/>
    <mergeCell ref="B121:D121"/>
    <mergeCell ref="A122:J122"/>
    <mergeCell ref="B123:J123"/>
    <mergeCell ref="B30:D30"/>
    <mergeCell ref="A31:J31"/>
    <mergeCell ref="B32:J32"/>
    <mergeCell ref="B38:D38"/>
    <mergeCell ref="B33:D33"/>
    <mergeCell ref="B27:D27"/>
    <mergeCell ref="B29:D29"/>
    <mergeCell ref="B37:D37"/>
    <mergeCell ref="B28:D28"/>
    <mergeCell ref="B36:D36"/>
    <mergeCell ref="B34:D34"/>
    <mergeCell ref="B35:D35"/>
    <mergeCell ref="B19:J19"/>
    <mergeCell ref="B20:D20"/>
    <mergeCell ref="B22:D22"/>
    <mergeCell ref="B26:D26"/>
    <mergeCell ref="H16:I16"/>
    <mergeCell ref="A23:J23"/>
    <mergeCell ref="B24:J24"/>
    <mergeCell ref="B25:D25"/>
    <mergeCell ref="B21:D21"/>
    <mergeCell ref="A1:J1"/>
    <mergeCell ref="A2:J2"/>
    <mergeCell ref="A3:J3"/>
    <mergeCell ref="A4:J4"/>
    <mergeCell ref="A5:J5"/>
    <mergeCell ref="A6:J6"/>
    <mergeCell ref="A17:A18"/>
    <mergeCell ref="B17:D18"/>
    <mergeCell ref="E17:E18"/>
    <mergeCell ref="F17:F18"/>
    <mergeCell ref="G17:G18"/>
    <mergeCell ref="H17:H18"/>
    <mergeCell ref="A7:J7"/>
    <mergeCell ref="A8:J8"/>
    <mergeCell ref="A10:J10"/>
    <mergeCell ref="I17:I18"/>
    <mergeCell ref="J17:J18"/>
    <mergeCell ref="A9:J9"/>
    <mergeCell ref="H11:I11"/>
    <mergeCell ref="B235:D235"/>
    <mergeCell ref="B170:D170"/>
    <mergeCell ref="B180:D180"/>
    <mergeCell ref="B181:D181"/>
    <mergeCell ref="B110:D110"/>
    <mergeCell ref="B129:D129"/>
    <mergeCell ref="B130:D130"/>
    <mergeCell ref="B131:D131"/>
    <mergeCell ref="B103:D103"/>
    <mergeCell ref="B117:D117"/>
    <mergeCell ref="B108:D108"/>
    <mergeCell ref="A182:J182"/>
    <mergeCell ref="B183:J183"/>
    <mergeCell ref="A196:J196"/>
    <mergeCell ref="B120:D120"/>
    <mergeCell ref="B104:D104"/>
    <mergeCell ref="B109:D109"/>
    <mergeCell ref="B185:D185"/>
    <mergeCell ref="B124:D124"/>
    <mergeCell ref="B125:D125"/>
    <mergeCell ref="B220:D220"/>
    <mergeCell ref="B119:D119"/>
    <mergeCell ref="B195:D195"/>
    <mergeCell ref="B140:D140"/>
    <mergeCell ref="B161:D161"/>
    <mergeCell ref="B164:D164"/>
    <mergeCell ref="B73:D73"/>
    <mergeCell ref="B139:D139"/>
    <mergeCell ref="B158:D158"/>
    <mergeCell ref="B163:D163"/>
    <mergeCell ref="B162:D162"/>
    <mergeCell ref="A137:J137"/>
    <mergeCell ref="B159:D159"/>
    <mergeCell ref="B126:D126"/>
    <mergeCell ref="B127:D127"/>
    <mergeCell ref="B128:D128"/>
    <mergeCell ref="B157:D157"/>
    <mergeCell ref="B153:D153"/>
    <mergeCell ref="B155:D155"/>
    <mergeCell ref="B156:D156"/>
    <mergeCell ref="B101:J101"/>
    <mergeCell ref="B84:D84"/>
    <mergeCell ref="B85:D85"/>
    <mergeCell ref="B138:J138"/>
    <mergeCell ref="B112:D112"/>
    <mergeCell ref="A105:J105"/>
    <mergeCell ref="B106:J106"/>
    <mergeCell ref="B107:D107"/>
    <mergeCell ref="B90:D90"/>
    <mergeCell ref="B91:D91"/>
    <mergeCell ref="B92:D92"/>
    <mergeCell ref="B93:D93"/>
    <mergeCell ref="B94:D94"/>
    <mergeCell ref="B95:D95"/>
    <mergeCell ref="A39:J39"/>
    <mergeCell ref="B40:J40"/>
    <mergeCell ref="B160:D160"/>
    <mergeCell ref="B65:D65"/>
    <mergeCell ref="B46:D46"/>
    <mergeCell ref="A66:J66"/>
    <mergeCell ref="B67:J67"/>
    <mergeCell ref="B69:D69"/>
    <mergeCell ref="A70:J70"/>
    <mergeCell ref="B71:J71"/>
    <mergeCell ref="B72:D72"/>
    <mergeCell ref="B99:D99"/>
    <mergeCell ref="A100:J100"/>
    <mergeCell ref="B79:D79"/>
    <mergeCell ref="B80:D80"/>
    <mergeCell ref="B82:D82"/>
    <mergeCell ref="B83:D83"/>
    <mergeCell ref="B96:D96"/>
    <mergeCell ref="B174:D174"/>
    <mergeCell ref="B176:D176"/>
    <mergeCell ref="B175:D175"/>
    <mergeCell ref="B177:D177"/>
    <mergeCell ref="B172:D172"/>
    <mergeCell ref="B223:J223"/>
    <mergeCell ref="B41:D41"/>
    <mergeCell ref="B42:D42"/>
    <mergeCell ref="B43:D43"/>
    <mergeCell ref="B57:D57"/>
    <mergeCell ref="B58:D58"/>
    <mergeCell ref="B59:D59"/>
    <mergeCell ref="B187:D187"/>
    <mergeCell ref="B188:D188"/>
    <mergeCell ref="B189:D189"/>
    <mergeCell ref="A178:J178"/>
    <mergeCell ref="B179:J179"/>
    <mergeCell ref="B171:D171"/>
    <mergeCell ref="B173:D173"/>
    <mergeCell ref="B86:D86"/>
    <mergeCell ref="B87:D87"/>
    <mergeCell ref="B81:D81"/>
    <mergeCell ref="B102:D102"/>
    <mergeCell ref="B89:D89"/>
    <mergeCell ref="C298:D298"/>
    <mergeCell ref="H298:I298"/>
    <mergeCell ref="C299:D299"/>
    <mergeCell ref="C300:D300"/>
    <mergeCell ref="H300:I300"/>
    <mergeCell ref="A302:J302"/>
    <mergeCell ref="B289:D289"/>
    <mergeCell ref="B47:D47"/>
    <mergeCell ref="B48:D48"/>
    <mergeCell ref="B49:D49"/>
    <mergeCell ref="B50:D50"/>
    <mergeCell ref="B51:D51"/>
    <mergeCell ref="B68:D68"/>
    <mergeCell ref="B60:D60"/>
    <mergeCell ref="B61:D61"/>
    <mergeCell ref="B62:D62"/>
    <mergeCell ref="B63:D63"/>
    <mergeCell ref="B64:D64"/>
    <mergeCell ref="B226:D226"/>
    <mergeCell ref="B199:D199"/>
    <mergeCell ref="B200:D200"/>
    <mergeCell ref="B201:D201"/>
    <mergeCell ref="B202:D202"/>
    <mergeCell ref="B203:D203"/>
  </mergeCells>
  <phoneticPr fontId="39" type="noConversion"/>
  <conditionalFormatting sqref="G1:G12 G16:G297 G301:G1048576">
    <cfRule type="notContainsBlanks" dxfId="87" priority="3">
      <formula>LEN(TRIM(G1))&gt;0</formula>
    </cfRule>
  </conditionalFormatting>
  <conditionalFormatting sqref="H13:H15">
    <cfRule type="notContainsBlanks" dxfId="86" priority="2">
      <formula>LEN(TRIM(H13))&gt;0</formula>
    </cfRule>
  </conditionalFormatting>
  <conditionalFormatting sqref="G20:G21 G25:G29 G33:G37 G41:G43 G45:G51 G53:G59 G61:G64 G72:G83 G85:G87 G89:G91 G93:G98 G102:G103 G108:G120 G125 G127:G131 G133:G135 G140:G147 G149:G154 G156:G159 G161:G167 G169:G176 G184:G189 G193:G194 G198:G204 G209:G212 G214:G216 G220 G225:G228 G230:G231 G235:G244 G252:G253 G257 G270:G278 G280:G289 C298:D300 H298:I298 H300:I300">
    <cfRule type="notContainsBlanks" dxfId="85" priority="1">
      <formula>LEN(TRIM(C20))&gt;0</formula>
    </cfRule>
  </conditionalFormatting>
  <printOptions horizontalCentered="1"/>
  <pageMargins left="0.23622047244094491" right="0.23622047244094491" top="0.74803149606299213" bottom="0.74803149606299213" header="0.31496062992125984" footer="0.31496062992125984"/>
  <pageSetup paperSize="9" scale="62" firstPageNumber="0" fitToHeight="0" orientation="portrait" horizontalDpi="300" verticalDpi="300" r:id="rId1"/>
  <rowBreaks count="4" manualBreakCount="4">
    <brk id="69" max="12" man="1"/>
    <brk id="121" max="12" man="1"/>
    <brk id="181" max="12" man="1"/>
    <brk id="24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04"/>
  <sheetViews>
    <sheetView view="pageBreakPreview" topLeftCell="A271" zoomScale="85" zoomScaleNormal="100" zoomScaleSheetLayoutView="85" zoomScalePageLayoutView="80" workbookViewId="0">
      <selection activeCell="I301" sqref="I301"/>
    </sheetView>
  </sheetViews>
  <sheetFormatPr defaultColWidth="8.5703125" defaultRowHeight="15" customHeight="1" x14ac:dyDescent="0.2"/>
  <cols>
    <col min="1" max="1" width="7.140625" style="124" customWidth="1"/>
    <col min="2" max="2" width="15.7109375" style="124" customWidth="1"/>
    <col min="3" max="3" width="36.7109375" style="119" customWidth="1"/>
    <col min="4" max="4" width="37.140625" style="119" customWidth="1"/>
    <col min="5" max="5" width="12.5703125" style="124" bestFit="1" customWidth="1"/>
    <col min="6" max="6" width="14.28515625" style="165" customWidth="1"/>
    <col min="7" max="15" width="14.28515625" style="125" customWidth="1"/>
    <col min="16" max="16" width="14" style="122" bestFit="1" customWidth="1"/>
    <col min="17" max="17" width="20.42578125" style="2" customWidth="1"/>
    <col min="18" max="21" width="8.5703125" style="2"/>
    <col min="22" max="22" width="9.7109375" style="2" bestFit="1" customWidth="1"/>
    <col min="23" max="260" width="8.5703125" style="2"/>
    <col min="261" max="261" width="7.140625" style="2" customWidth="1"/>
    <col min="262" max="262" width="15.7109375" style="2" customWidth="1"/>
    <col min="263" max="264" width="36.7109375" style="2" customWidth="1"/>
    <col min="265" max="265" width="4.7109375" style="2" customWidth="1"/>
    <col min="266" max="266" width="6.7109375" style="2" customWidth="1"/>
    <col min="267" max="267" width="15.7109375" style="2" customWidth="1"/>
    <col min="268" max="268" width="14.7109375" style="2" customWidth="1"/>
    <col min="269" max="269" width="7.7109375" style="2" customWidth="1"/>
    <col min="270" max="270" width="14.7109375" style="2" customWidth="1"/>
    <col min="271" max="272" width="9.7109375" style="2" customWidth="1"/>
    <col min="273" max="273" width="20.42578125" style="2" customWidth="1"/>
    <col min="274" max="277" width="8.5703125" style="2"/>
    <col min="278" max="278" width="9.7109375" style="2" bestFit="1" customWidth="1"/>
    <col min="279" max="516" width="8.5703125" style="2"/>
    <col min="517" max="517" width="7.140625" style="2" customWidth="1"/>
    <col min="518" max="518" width="15.7109375" style="2" customWidth="1"/>
    <col min="519" max="520" width="36.7109375" style="2" customWidth="1"/>
    <col min="521" max="521" width="4.7109375" style="2" customWidth="1"/>
    <col min="522" max="522" width="6.7109375" style="2" customWidth="1"/>
    <col min="523" max="523" width="15.7109375" style="2" customWidth="1"/>
    <col min="524" max="524" width="14.7109375" style="2" customWidth="1"/>
    <col min="525" max="525" width="7.7109375" style="2" customWidth="1"/>
    <col min="526" max="526" width="14.7109375" style="2" customWidth="1"/>
    <col min="527" max="528" width="9.7109375" style="2" customWidth="1"/>
    <col min="529" max="529" width="20.42578125" style="2" customWidth="1"/>
    <col min="530" max="533" width="8.5703125" style="2"/>
    <col min="534" max="534" width="9.7109375" style="2" bestFit="1" customWidth="1"/>
    <col min="535" max="772" width="8.5703125" style="2"/>
    <col min="773" max="773" width="7.140625" style="2" customWidth="1"/>
    <col min="774" max="774" width="15.7109375" style="2" customWidth="1"/>
    <col min="775" max="776" width="36.7109375" style="2" customWidth="1"/>
    <col min="777" max="777" width="4.7109375" style="2" customWidth="1"/>
    <col min="778" max="778" width="6.7109375" style="2" customWidth="1"/>
    <col min="779" max="779" width="15.7109375" style="2" customWidth="1"/>
    <col min="780" max="780" width="14.7109375" style="2" customWidth="1"/>
    <col min="781" max="781" width="7.7109375" style="2" customWidth="1"/>
    <col min="782" max="782" width="14.7109375" style="2" customWidth="1"/>
    <col min="783" max="784" width="9.7109375" style="2" customWidth="1"/>
    <col min="785" max="785" width="20.42578125" style="2" customWidth="1"/>
    <col min="786" max="789" width="8.5703125" style="2"/>
    <col min="790" max="790" width="9.7109375" style="2" bestFit="1" customWidth="1"/>
    <col min="791" max="1028" width="8.5703125" style="2"/>
    <col min="1029" max="1029" width="7.140625" style="2" customWidth="1"/>
    <col min="1030" max="1030" width="15.7109375" style="2" customWidth="1"/>
    <col min="1031" max="1032" width="36.7109375" style="2" customWidth="1"/>
    <col min="1033" max="1033" width="4.7109375" style="2" customWidth="1"/>
    <col min="1034" max="1034" width="6.7109375" style="2" customWidth="1"/>
    <col min="1035" max="1035" width="15.7109375" style="2" customWidth="1"/>
    <col min="1036" max="1036" width="14.7109375" style="2" customWidth="1"/>
    <col min="1037" max="1037" width="7.7109375" style="2" customWidth="1"/>
    <col min="1038" max="1038" width="14.7109375" style="2" customWidth="1"/>
    <col min="1039" max="1040" width="9.7109375" style="2" customWidth="1"/>
    <col min="1041" max="1041" width="20.42578125" style="2" customWidth="1"/>
    <col min="1042" max="1045" width="8.5703125" style="2"/>
    <col min="1046" max="1046" width="9.7109375" style="2" bestFit="1" customWidth="1"/>
    <col min="1047" max="1284" width="8.5703125" style="2"/>
    <col min="1285" max="1285" width="7.140625" style="2" customWidth="1"/>
    <col min="1286" max="1286" width="15.7109375" style="2" customWidth="1"/>
    <col min="1287" max="1288" width="36.7109375" style="2" customWidth="1"/>
    <col min="1289" max="1289" width="4.7109375" style="2" customWidth="1"/>
    <col min="1290" max="1290" width="6.7109375" style="2" customWidth="1"/>
    <col min="1291" max="1291" width="15.7109375" style="2" customWidth="1"/>
    <col min="1292" max="1292" width="14.7109375" style="2" customWidth="1"/>
    <col min="1293" max="1293" width="7.7109375" style="2" customWidth="1"/>
    <col min="1294" max="1294" width="14.7109375" style="2" customWidth="1"/>
    <col min="1295" max="1296" width="9.7109375" style="2" customWidth="1"/>
    <col min="1297" max="1297" width="20.42578125" style="2" customWidth="1"/>
    <col min="1298" max="1301" width="8.5703125" style="2"/>
    <col min="1302" max="1302" width="9.7109375" style="2" bestFit="1" customWidth="1"/>
    <col min="1303" max="1540" width="8.5703125" style="2"/>
    <col min="1541" max="1541" width="7.140625" style="2" customWidth="1"/>
    <col min="1542" max="1542" width="15.7109375" style="2" customWidth="1"/>
    <col min="1543" max="1544" width="36.7109375" style="2" customWidth="1"/>
    <col min="1545" max="1545" width="4.7109375" style="2" customWidth="1"/>
    <col min="1546" max="1546" width="6.7109375" style="2" customWidth="1"/>
    <col min="1547" max="1547" width="15.7109375" style="2" customWidth="1"/>
    <col min="1548" max="1548" width="14.7109375" style="2" customWidth="1"/>
    <col min="1549" max="1549" width="7.7109375" style="2" customWidth="1"/>
    <col min="1550" max="1550" width="14.7109375" style="2" customWidth="1"/>
    <col min="1551" max="1552" width="9.7109375" style="2" customWidth="1"/>
    <col min="1553" max="1553" width="20.42578125" style="2" customWidth="1"/>
    <col min="1554" max="1557" width="8.5703125" style="2"/>
    <col min="1558" max="1558" width="9.7109375" style="2" bestFit="1" customWidth="1"/>
    <col min="1559" max="1796" width="8.5703125" style="2"/>
    <col min="1797" max="1797" width="7.140625" style="2" customWidth="1"/>
    <col min="1798" max="1798" width="15.7109375" style="2" customWidth="1"/>
    <col min="1799" max="1800" width="36.7109375" style="2" customWidth="1"/>
    <col min="1801" max="1801" width="4.7109375" style="2" customWidth="1"/>
    <col min="1802" max="1802" width="6.7109375" style="2" customWidth="1"/>
    <col min="1803" max="1803" width="15.7109375" style="2" customWidth="1"/>
    <col min="1804" max="1804" width="14.7109375" style="2" customWidth="1"/>
    <col min="1805" max="1805" width="7.7109375" style="2" customWidth="1"/>
    <col min="1806" max="1806" width="14.7109375" style="2" customWidth="1"/>
    <col min="1807" max="1808" width="9.7109375" style="2" customWidth="1"/>
    <col min="1809" max="1809" width="20.42578125" style="2" customWidth="1"/>
    <col min="1810" max="1813" width="8.5703125" style="2"/>
    <col min="1814" max="1814" width="9.7109375" style="2" bestFit="1" customWidth="1"/>
    <col min="1815" max="2052" width="8.5703125" style="2"/>
    <col min="2053" max="2053" width="7.140625" style="2" customWidth="1"/>
    <col min="2054" max="2054" width="15.7109375" style="2" customWidth="1"/>
    <col min="2055" max="2056" width="36.7109375" style="2" customWidth="1"/>
    <col min="2057" max="2057" width="4.7109375" style="2" customWidth="1"/>
    <col min="2058" max="2058" width="6.7109375" style="2" customWidth="1"/>
    <col min="2059" max="2059" width="15.7109375" style="2" customWidth="1"/>
    <col min="2060" max="2060" width="14.7109375" style="2" customWidth="1"/>
    <col min="2061" max="2061" width="7.7109375" style="2" customWidth="1"/>
    <col min="2062" max="2062" width="14.7109375" style="2" customWidth="1"/>
    <col min="2063" max="2064" width="9.7109375" style="2" customWidth="1"/>
    <col min="2065" max="2065" width="20.42578125" style="2" customWidth="1"/>
    <col min="2066" max="2069" width="8.5703125" style="2"/>
    <col min="2070" max="2070" width="9.7109375" style="2" bestFit="1" customWidth="1"/>
    <col min="2071" max="2308" width="8.5703125" style="2"/>
    <col min="2309" max="2309" width="7.140625" style="2" customWidth="1"/>
    <col min="2310" max="2310" width="15.7109375" style="2" customWidth="1"/>
    <col min="2311" max="2312" width="36.7109375" style="2" customWidth="1"/>
    <col min="2313" max="2313" width="4.7109375" style="2" customWidth="1"/>
    <col min="2314" max="2314" width="6.7109375" style="2" customWidth="1"/>
    <col min="2315" max="2315" width="15.7109375" style="2" customWidth="1"/>
    <col min="2316" max="2316" width="14.7109375" style="2" customWidth="1"/>
    <col min="2317" max="2317" width="7.7109375" style="2" customWidth="1"/>
    <col min="2318" max="2318" width="14.7109375" style="2" customWidth="1"/>
    <col min="2319" max="2320" width="9.7109375" style="2" customWidth="1"/>
    <col min="2321" max="2321" width="20.42578125" style="2" customWidth="1"/>
    <col min="2322" max="2325" width="8.5703125" style="2"/>
    <col min="2326" max="2326" width="9.7109375" style="2" bestFit="1" customWidth="1"/>
    <col min="2327" max="2564" width="8.5703125" style="2"/>
    <col min="2565" max="2565" width="7.140625" style="2" customWidth="1"/>
    <col min="2566" max="2566" width="15.7109375" style="2" customWidth="1"/>
    <col min="2567" max="2568" width="36.7109375" style="2" customWidth="1"/>
    <col min="2569" max="2569" width="4.7109375" style="2" customWidth="1"/>
    <col min="2570" max="2570" width="6.7109375" style="2" customWidth="1"/>
    <col min="2571" max="2571" width="15.7109375" style="2" customWidth="1"/>
    <col min="2572" max="2572" width="14.7109375" style="2" customWidth="1"/>
    <col min="2573" max="2573" width="7.7109375" style="2" customWidth="1"/>
    <col min="2574" max="2574" width="14.7109375" style="2" customWidth="1"/>
    <col min="2575" max="2576" width="9.7109375" style="2" customWidth="1"/>
    <col min="2577" max="2577" width="20.42578125" style="2" customWidth="1"/>
    <col min="2578" max="2581" width="8.5703125" style="2"/>
    <col min="2582" max="2582" width="9.7109375" style="2" bestFit="1" customWidth="1"/>
    <col min="2583" max="2820" width="8.5703125" style="2"/>
    <col min="2821" max="2821" width="7.140625" style="2" customWidth="1"/>
    <col min="2822" max="2822" width="15.7109375" style="2" customWidth="1"/>
    <col min="2823" max="2824" width="36.7109375" style="2" customWidth="1"/>
    <col min="2825" max="2825" width="4.7109375" style="2" customWidth="1"/>
    <col min="2826" max="2826" width="6.7109375" style="2" customWidth="1"/>
    <col min="2827" max="2827" width="15.7109375" style="2" customWidth="1"/>
    <col min="2828" max="2828" width="14.7109375" style="2" customWidth="1"/>
    <col min="2829" max="2829" width="7.7109375" style="2" customWidth="1"/>
    <col min="2830" max="2830" width="14.7109375" style="2" customWidth="1"/>
    <col min="2831" max="2832" width="9.7109375" style="2" customWidth="1"/>
    <col min="2833" max="2833" width="20.42578125" style="2" customWidth="1"/>
    <col min="2834" max="2837" width="8.5703125" style="2"/>
    <col min="2838" max="2838" width="9.7109375" style="2" bestFit="1" customWidth="1"/>
    <col min="2839" max="3076" width="8.5703125" style="2"/>
    <col min="3077" max="3077" width="7.140625" style="2" customWidth="1"/>
    <col min="3078" max="3078" width="15.7109375" style="2" customWidth="1"/>
    <col min="3079" max="3080" width="36.7109375" style="2" customWidth="1"/>
    <col min="3081" max="3081" width="4.7109375" style="2" customWidth="1"/>
    <col min="3082" max="3082" width="6.7109375" style="2" customWidth="1"/>
    <col min="3083" max="3083" width="15.7109375" style="2" customWidth="1"/>
    <col min="3084" max="3084" width="14.7109375" style="2" customWidth="1"/>
    <col min="3085" max="3085" width="7.7109375" style="2" customWidth="1"/>
    <col min="3086" max="3086" width="14.7109375" style="2" customWidth="1"/>
    <col min="3087" max="3088" width="9.7109375" style="2" customWidth="1"/>
    <col min="3089" max="3089" width="20.42578125" style="2" customWidth="1"/>
    <col min="3090" max="3093" width="8.5703125" style="2"/>
    <col min="3094" max="3094" width="9.7109375" style="2" bestFit="1" customWidth="1"/>
    <col min="3095" max="3332" width="8.5703125" style="2"/>
    <col min="3333" max="3333" width="7.140625" style="2" customWidth="1"/>
    <col min="3334" max="3334" width="15.7109375" style="2" customWidth="1"/>
    <col min="3335" max="3336" width="36.7109375" style="2" customWidth="1"/>
    <col min="3337" max="3337" width="4.7109375" style="2" customWidth="1"/>
    <col min="3338" max="3338" width="6.7109375" style="2" customWidth="1"/>
    <col min="3339" max="3339" width="15.7109375" style="2" customWidth="1"/>
    <col min="3340" max="3340" width="14.7109375" style="2" customWidth="1"/>
    <col min="3341" max="3341" width="7.7109375" style="2" customWidth="1"/>
    <col min="3342" max="3342" width="14.7109375" style="2" customWidth="1"/>
    <col min="3343" max="3344" width="9.7109375" style="2" customWidth="1"/>
    <col min="3345" max="3345" width="20.42578125" style="2" customWidth="1"/>
    <col min="3346" max="3349" width="8.5703125" style="2"/>
    <col min="3350" max="3350" width="9.7109375" style="2" bestFit="1" customWidth="1"/>
    <col min="3351" max="3588" width="8.5703125" style="2"/>
    <col min="3589" max="3589" width="7.140625" style="2" customWidth="1"/>
    <col min="3590" max="3590" width="15.7109375" style="2" customWidth="1"/>
    <col min="3591" max="3592" width="36.7109375" style="2" customWidth="1"/>
    <col min="3593" max="3593" width="4.7109375" style="2" customWidth="1"/>
    <col min="3594" max="3594" width="6.7109375" style="2" customWidth="1"/>
    <col min="3595" max="3595" width="15.7109375" style="2" customWidth="1"/>
    <col min="3596" max="3596" width="14.7109375" style="2" customWidth="1"/>
    <col min="3597" max="3597" width="7.7109375" style="2" customWidth="1"/>
    <col min="3598" max="3598" width="14.7109375" style="2" customWidth="1"/>
    <col min="3599" max="3600" width="9.7109375" style="2" customWidth="1"/>
    <col min="3601" max="3601" width="20.42578125" style="2" customWidth="1"/>
    <col min="3602" max="3605" width="8.5703125" style="2"/>
    <col min="3606" max="3606" width="9.7109375" style="2" bestFit="1" customWidth="1"/>
    <col min="3607" max="3844" width="8.5703125" style="2"/>
    <col min="3845" max="3845" width="7.140625" style="2" customWidth="1"/>
    <col min="3846" max="3846" width="15.7109375" style="2" customWidth="1"/>
    <col min="3847" max="3848" width="36.7109375" style="2" customWidth="1"/>
    <col min="3849" max="3849" width="4.7109375" style="2" customWidth="1"/>
    <col min="3850" max="3850" width="6.7109375" style="2" customWidth="1"/>
    <col min="3851" max="3851" width="15.7109375" style="2" customWidth="1"/>
    <col min="3852" max="3852" width="14.7109375" style="2" customWidth="1"/>
    <col min="3853" max="3853" width="7.7109375" style="2" customWidth="1"/>
    <col min="3854" max="3854" width="14.7109375" style="2" customWidth="1"/>
    <col min="3855" max="3856" width="9.7109375" style="2" customWidth="1"/>
    <col min="3857" max="3857" width="20.42578125" style="2" customWidth="1"/>
    <col min="3858" max="3861" width="8.5703125" style="2"/>
    <col min="3862" max="3862" width="9.7109375" style="2" bestFit="1" customWidth="1"/>
    <col min="3863" max="4100" width="8.5703125" style="2"/>
    <col min="4101" max="4101" width="7.140625" style="2" customWidth="1"/>
    <col min="4102" max="4102" width="15.7109375" style="2" customWidth="1"/>
    <col min="4103" max="4104" width="36.7109375" style="2" customWidth="1"/>
    <col min="4105" max="4105" width="4.7109375" style="2" customWidth="1"/>
    <col min="4106" max="4106" width="6.7109375" style="2" customWidth="1"/>
    <col min="4107" max="4107" width="15.7109375" style="2" customWidth="1"/>
    <col min="4108" max="4108" width="14.7109375" style="2" customWidth="1"/>
    <col min="4109" max="4109" width="7.7109375" style="2" customWidth="1"/>
    <col min="4110" max="4110" width="14.7109375" style="2" customWidth="1"/>
    <col min="4111" max="4112" width="9.7109375" style="2" customWidth="1"/>
    <col min="4113" max="4113" width="20.42578125" style="2" customWidth="1"/>
    <col min="4114" max="4117" width="8.5703125" style="2"/>
    <col min="4118" max="4118" width="9.7109375" style="2" bestFit="1" customWidth="1"/>
    <col min="4119" max="4356" width="8.5703125" style="2"/>
    <col min="4357" max="4357" width="7.140625" style="2" customWidth="1"/>
    <col min="4358" max="4358" width="15.7109375" style="2" customWidth="1"/>
    <col min="4359" max="4360" width="36.7109375" style="2" customWidth="1"/>
    <col min="4361" max="4361" width="4.7109375" style="2" customWidth="1"/>
    <col min="4362" max="4362" width="6.7109375" style="2" customWidth="1"/>
    <col min="4363" max="4363" width="15.7109375" style="2" customWidth="1"/>
    <col min="4364" max="4364" width="14.7109375" style="2" customWidth="1"/>
    <col min="4365" max="4365" width="7.7109375" style="2" customWidth="1"/>
    <col min="4366" max="4366" width="14.7109375" style="2" customWidth="1"/>
    <col min="4367" max="4368" width="9.7109375" style="2" customWidth="1"/>
    <col min="4369" max="4369" width="20.42578125" style="2" customWidth="1"/>
    <col min="4370" max="4373" width="8.5703125" style="2"/>
    <col min="4374" max="4374" width="9.7109375" style="2" bestFit="1" customWidth="1"/>
    <col min="4375" max="4612" width="8.5703125" style="2"/>
    <col min="4613" max="4613" width="7.140625" style="2" customWidth="1"/>
    <col min="4614" max="4614" width="15.7109375" style="2" customWidth="1"/>
    <col min="4615" max="4616" width="36.7109375" style="2" customWidth="1"/>
    <col min="4617" max="4617" width="4.7109375" style="2" customWidth="1"/>
    <col min="4618" max="4618" width="6.7109375" style="2" customWidth="1"/>
    <col min="4619" max="4619" width="15.7109375" style="2" customWidth="1"/>
    <col min="4620" max="4620" width="14.7109375" style="2" customWidth="1"/>
    <col min="4621" max="4621" width="7.7109375" style="2" customWidth="1"/>
    <col min="4622" max="4622" width="14.7109375" style="2" customWidth="1"/>
    <col min="4623" max="4624" width="9.7109375" style="2" customWidth="1"/>
    <col min="4625" max="4625" width="20.42578125" style="2" customWidth="1"/>
    <col min="4626" max="4629" width="8.5703125" style="2"/>
    <col min="4630" max="4630" width="9.7109375" style="2" bestFit="1" customWidth="1"/>
    <col min="4631" max="4868" width="8.5703125" style="2"/>
    <col min="4869" max="4869" width="7.140625" style="2" customWidth="1"/>
    <col min="4870" max="4870" width="15.7109375" style="2" customWidth="1"/>
    <col min="4871" max="4872" width="36.7109375" style="2" customWidth="1"/>
    <col min="4873" max="4873" width="4.7109375" style="2" customWidth="1"/>
    <col min="4874" max="4874" width="6.7109375" style="2" customWidth="1"/>
    <col min="4875" max="4875" width="15.7109375" style="2" customWidth="1"/>
    <col min="4876" max="4876" width="14.7109375" style="2" customWidth="1"/>
    <col min="4877" max="4877" width="7.7109375" style="2" customWidth="1"/>
    <col min="4878" max="4878" width="14.7109375" style="2" customWidth="1"/>
    <col min="4879" max="4880" width="9.7109375" style="2" customWidth="1"/>
    <col min="4881" max="4881" width="20.42578125" style="2" customWidth="1"/>
    <col min="4882" max="4885" width="8.5703125" style="2"/>
    <col min="4886" max="4886" width="9.7109375" style="2" bestFit="1" customWidth="1"/>
    <col min="4887" max="5124" width="8.5703125" style="2"/>
    <col min="5125" max="5125" width="7.140625" style="2" customWidth="1"/>
    <col min="5126" max="5126" width="15.7109375" style="2" customWidth="1"/>
    <col min="5127" max="5128" width="36.7109375" style="2" customWidth="1"/>
    <col min="5129" max="5129" width="4.7109375" style="2" customWidth="1"/>
    <col min="5130" max="5130" width="6.7109375" style="2" customWidth="1"/>
    <col min="5131" max="5131" width="15.7109375" style="2" customWidth="1"/>
    <col min="5132" max="5132" width="14.7109375" style="2" customWidth="1"/>
    <col min="5133" max="5133" width="7.7109375" style="2" customWidth="1"/>
    <col min="5134" max="5134" width="14.7109375" style="2" customWidth="1"/>
    <col min="5135" max="5136" width="9.7109375" style="2" customWidth="1"/>
    <col min="5137" max="5137" width="20.42578125" style="2" customWidth="1"/>
    <col min="5138" max="5141" width="8.5703125" style="2"/>
    <col min="5142" max="5142" width="9.7109375" style="2" bestFit="1" customWidth="1"/>
    <col min="5143" max="5380" width="8.5703125" style="2"/>
    <col min="5381" max="5381" width="7.140625" style="2" customWidth="1"/>
    <col min="5382" max="5382" width="15.7109375" style="2" customWidth="1"/>
    <col min="5383" max="5384" width="36.7109375" style="2" customWidth="1"/>
    <col min="5385" max="5385" width="4.7109375" style="2" customWidth="1"/>
    <col min="5386" max="5386" width="6.7109375" style="2" customWidth="1"/>
    <col min="5387" max="5387" width="15.7109375" style="2" customWidth="1"/>
    <col min="5388" max="5388" width="14.7109375" style="2" customWidth="1"/>
    <col min="5389" max="5389" width="7.7109375" style="2" customWidth="1"/>
    <col min="5390" max="5390" width="14.7109375" style="2" customWidth="1"/>
    <col min="5391" max="5392" width="9.7109375" style="2" customWidth="1"/>
    <col min="5393" max="5393" width="20.42578125" style="2" customWidth="1"/>
    <col min="5394" max="5397" width="8.5703125" style="2"/>
    <col min="5398" max="5398" width="9.7109375" style="2" bestFit="1" customWidth="1"/>
    <col min="5399" max="5636" width="8.5703125" style="2"/>
    <col min="5637" max="5637" width="7.140625" style="2" customWidth="1"/>
    <col min="5638" max="5638" width="15.7109375" style="2" customWidth="1"/>
    <col min="5639" max="5640" width="36.7109375" style="2" customWidth="1"/>
    <col min="5641" max="5641" width="4.7109375" style="2" customWidth="1"/>
    <col min="5642" max="5642" width="6.7109375" style="2" customWidth="1"/>
    <col min="5643" max="5643" width="15.7109375" style="2" customWidth="1"/>
    <col min="5644" max="5644" width="14.7109375" style="2" customWidth="1"/>
    <col min="5645" max="5645" width="7.7109375" style="2" customWidth="1"/>
    <col min="5646" max="5646" width="14.7109375" style="2" customWidth="1"/>
    <col min="5647" max="5648" width="9.7109375" style="2" customWidth="1"/>
    <col min="5649" max="5649" width="20.42578125" style="2" customWidth="1"/>
    <col min="5650" max="5653" width="8.5703125" style="2"/>
    <col min="5654" max="5654" width="9.7109375" style="2" bestFit="1" customWidth="1"/>
    <col min="5655" max="5892" width="8.5703125" style="2"/>
    <col min="5893" max="5893" width="7.140625" style="2" customWidth="1"/>
    <col min="5894" max="5894" width="15.7109375" style="2" customWidth="1"/>
    <col min="5895" max="5896" width="36.7109375" style="2" customWidth="1"/>
    <col min="5897" max="5897" width="4.7109375" style="2" customWidth="1"/>
    <col min="5898" max="5898" width="6.7109375" style="2" customWidth="1"/>
    <col min="5899" max="5899" width="15.7109375" style="2" customWidth="1"/>
    <col min="5900" max="5900" width="14.7109375" style="2" customWidth="1"/>
    <col min="5901" max="5901" width="7.7109375" style="2" customWidth="1"/>
    <col min="5902" max="5902" width="14.7109375" style="2" customWidth="1"/>
    <col min="5903" max="5904" width="9.7109375" style="2" customWidth="1"/>
    <col min="5905" max="5905" width="20.42578125" style="2" customWidth="1"/>
    <col min="5906" max="5909" width="8.5703125" style="2"/>
    <col min="5910" max="5910" width="9.7109375" style="2" bestFit="1" customWidth="1"/>
    <col min="5911" max="6148" width="8.5703125" style="2"/>
    <col min="6149" max="6149" width="7.140625" style="2" customWidth="1"/>
    <col min="6150" max="6150" width="15.7109375" style="2" customWidth="1"/>
    <col min="6151" max="6152" width="36.7109375" style="2" customWidth="1"/>
    <col min="6153" max="6153" width="4.7109375" style="2" customWidth="1"/>
    <col min="6154" max="6154" width="6.7109375" style="2" customWidth="1"/>
    <col min="6155" max="6155" width="15.7109375" style="2" customWidth="1"/>
    <col min="6156" max="6156" width="14.7109375" style="2" customWidth="1"/>
    <col min="6157" max="6157" width="7.7109375" style="2" customWidth="1"/>
    <col min="6158" max="6158" width="14.7109375" style="2" customWidth="1"/>
    <col min="6159" max="6160" width="9.7109375" style="2" customWidth="1"/>
    <col min="6161" max="6161" width="20.42578125" style="2" customWidth="1"/>
    <col min="6162" max="6165" width="8.5703125" style="2"/>
    <col min="6166" max="6166" width="9.7109375" style="2" bestFit="1" customWidth="1"/>
    <col min="6167" max="6404" width="8.5703125" style="2"/>
    <col min="6405" max="6405" width="7.140625" style="2" customWidth="1"/>
    <col min="6406" max="6406" width="15.7109375" style="2" customWidth="1"/>
    <col min="6407" max="6408" width="36.7109375" style="2" customWidth="1"/>
    <col min="6409" max="6409" width="4.7109375" style="2" customWidth="1"/>
    <col min="6410" max="6410" width="6.7109375" style="2" customWidth="1"/>
    <col min="6411" max="6411" width="15.7109375" style="2" customWidth="1"/>
    <col min="6412" max="6412" width="14.7109375" style="2" customWidth="1"/>
    <col min="6413" max="6413" width="7.7109375" style="2" customWidth="1"/>
    <col min="6414" max="6414" width="14.7109375" style="2" customWidth="1"/>
    <col min="6415" max="6416" width="9.7109375" style="2" customWidth="1"/>
    <col min="6417" max="6417" width="20.42578125" style="2" customWidth="1"/>
    <col min="6418" max="6421" width="8.5703125" style="2"/>
    <col min="6422" max="6422" width="9.7109375" style="2" bestFit="1" customWidth="1"/>
    <col min="6423" max="6660" width="8.5703125" style="2"/>
    <col min="6661" max="6661" width="7.140625" style="2" customWidth="1"/>
    <col min="6662" max="6662" width="15.7109375" style="2" customWidth="1"/>
    <col min="6663" max="6664" width="36.7109375" style="2" customWidth="1"/>
    <col min="6665" max="6665" width="4.7109375" style="2" customWidth="1"/>
    <col min="6666" max="6666" width="6.7109375" style="2" customWidth="1"/>
    <col min="6667" max="6667" width="15.7109375" style="2" customWidth="1"/>
    <col min="6668" max="6668" width="14.7109375" style="2" customWidth="1"/>
    <col min="6669" max="6669" width="7.7109375" style="2" customWidth="1"/>
    <col min="6670" max="6670" width="14.7109375" style="2" customWidth="1"/>
    <col min="6671" max="6672" width="9.7109375" style="2" customWidth="1"/>
    <col min="6673" max="6673" width="20.42578125" style="2" customWidth="1"/>
    <col min="6674" max="6677" width="8.5703125" style="2"/>
    <col min="6678" max="6678" width="9.7109375" style="2" bestFit="1" customWidth="1"/>
    <col min="6679" max="6916" width="8.5703125" style="2"/>
    <col min="6917" max="6917" width="7.140625" style="2" customWidth="1"/>
    <col min="6918" max="6918" width="15.7109375" style="2" customWidth="1"/>
    <col min="6919" max="6920" width="36.7109375" style="2" customWidth="1"/>
    <col min="6921" max="6921" width="4.7109375" style="2" customWidth="1"/>
    <col min="6922" max="6922" width="6.7109375" style="2" customWidth="1"/>
    <col min="6923" max="6923" width="15.7109375" style="2" customWidth="1"/>
    <col min="6924" max="6924" width="14.7109375" style="2" customWidth="1"/>
    <col min="6925" max="6925" width="7.7109375" style="2" customWidth="1"/>
    <col min="6926" max="6926" width="14.7109375" style="2" customWidth="1"/>
    <col min="6927" max="6928" width="9.7109375" style="2" customWidth="1"/>
    <col min="6929" max="6929" width="20.42578125" style="2" customWidth="1"/>
    <col min="6930" max="6933" width="8.5703125" style="2"/>
    <col min="6934" max="6934" width="9.7109375" style="2" bestFit="1" customWidth="1"/>
    <col min="6935" max="7172" width="8.5703125" style="2"/>
    <col min="7173" max="7173" width="7.140625" style="2" customWidth="1"/>
    <col min="7174" max="7174" width="15.7109375" style="2" customWidth="1"/>
    <col min="7175" max="7176" width="36.7109375" style="2" customWidth="1"/>
    <col min="7177" max="7177" width="4.7109375" style="2" customWidth="1"/>
    <col min="7178" max="7178" width="6.7109375" style="2" customWidth="1"/>
    <col min="7179" max="7179" width="15.7109375" style="2" customWidth="1"/>
    <col min="7180" max="7180" width="14.7109375" style="2" customWidth="1"/>
    <col min="7181" max="7181" width="7.7109375" style="2" customWidth="1"/>
    <col min="7182" max="7182" width="14.7109375" style="2" customWidth="1"/>
    <col min="7183" max="7184" width="9.7109375" style="2" customWidth="1"/>
    <col min="7185" max="7185" width="20.42578125" style="2" customWidth="1"/>
    <col min="7186" max="7189" width="8.5703125" style="2"/>
    <col min="7190" max="7190" width="9.7109375" style="2" bestFit="1" customWidth="1"/>
    <col min="7191" max="7428" width="8.5703125" style="2"/>
    <col min="7429" max="7429" width="7.140625" style="2" customWidth="1"/>
    <col min="7430" max="7430" width="15.7109375" style="2" customWidth="1"/>
    <col min="7431" max="7432" width="36.7109375" style="2" customWidth="1"/>
    <col min="7433" max="7433" width="4.7109375" style="2" customWidth="1"/>
    <col min="7434" max="7434" width="6.7109375" style="2" customWidth="1"/>
    <col min="7435" max="7435" width="15.7109375" style="2" customWidth="1"/>
    <col min="7436" max="7436" width="14.7109375" style="2" customWidth="1"/>
    <col min="7437" max="7437" width="7.7109375" style="2" customWidth="1"/>
    <col min="7438" max="7438" width="14.7109375" style="2" customWidth="1"/>
    <col min="7439" max="7440" width="9.7109375" style="2" customWidth="1"/>
    <col min="7441" max="7441" width="20.42578125" style="2" customWidth="1"/>
    <col min="7442" max="7445" width="8.5703125" style="2"/>
    <col min="7446" max="7446" width="9.7109375" style="2" bestFit="1" customWidth="1"/>
    <col min="7447" max="7684" width="8.5703125" style="2"/>
    <col min="7685" max="7685" width="7.140625" style="2" customWidth="1"/>
    <col min="7686" max="7686" width="15.7109375" style="2" customWidth="1"/>
    <col min="7687" max="7688" width="36.7109375" style="2" customWidth="1"/>
    <col min="7689" max="7689" width="4.7109375" style="2" customWidth="1"/>
    <col min="7690" max="7690" width="6.7109375" style="2" customWidth="1"/>
    <col min="7691" max="7691" width="15.7109375" style="2" customWidth="1"/>
    <col min="7692" max="7692" width="14.7109375" style="2" customWidth="1"/>
    <col min="7693" max="7693" width="7.7109375" style="2" customWidth="1"/>
    <col min="7694" max="7694" width="14.7109375" style="2" customWidth="1"/>
    <col min="7695" max="7696" width="9.7109375" style="2" customWidth="1"/>
    <col min="7697" max="7697" width="20.42578125" style="2" customWidth="1"/>
    <col min="7698" max="7701" width="8.5703125" style="2"/>
    <col min="7702" max="7702" width="9.7109375" style="2" bestFit="1" customWidth="1"/>
    <col min="7703" max="7940" width="8.5703125" style="2"/>
    <col min="7941" max="7941" width="7.140625" style="2" customWidth="1"/>
    <col min="7942" max="7942" width="15.7109375" style="2" customWidth="1"/>
    <col min="7943" max="7944" width="36.7109375" style="2" customWidth="1"/>
    <col min="7945" max="7945" width="4.7109375" style="2" customWidth="1"/>
    <col min="7946" max="7946" width="6.7109375" style="2" customWidth="1"/>
    <col min="7947" max="7947" width="15.7109375" style="2" customWidth="1"/>
    <col min="7948" max="7948" width="14.7109375" style="2" customWidth="1"/>
    <col min="7949" max="7949" width="7.7109375" style="2" customWidth="1"/>
    <col min="7950" max="7950" width="14.7109375" style="2" customWidth="1"/>
    <col min="7951" max="7952" width="9.7109375" style="2" customWidth="1"/>
    <col min="7953" max="7953" width="20.42578125" style="2" customWidth="1"/>
    <col min="7954" max="7957" width="8.5703125" style="2"/>
    <col min="7958" max="7958" width="9.7109375" style="2" bestFit="1" customWidth="1"/>
    <col min="7959" max="8196" width="8.5703125" style="2"/>
    <col min="8197" max="8197" width="7.140625" style="2" customWidth="1"/>
    <col min="8198" max="8198" width="15.7109375" style="2" customWidth="1"/>
    <col min="8199" max="8200" width="36.7109375" style="2" customWidth="1"/>
    <col min="8201" max="8201" width="4.7109375" style="2" customWidth="1"/>
    <col min="8202" max="8202" width="6.7109375" style="2" customWidth="1"/>
    <col min="8203" max="8203" width="15.7109375" style="2" customWidth="1"/>
    <col min="8204" max="8204" width="14.7109375" style="2" customWidth="1"/>
    <col min="8205" max="8205" width="7.7109375" style="2" customWidth="1"/>
    <col min="8206" max="8206" width="14.7109375" style="2" customWidth="1"/>
    <col min="8207" max="8208" width="9.7109375" style="2" customWidth="1"/>
    <col min="8209" max="8209" width="20.42578125" style="2" customWidth="1"/>
    <col min="8210" max="8213" width="8.5703125" style="2"/>
    <col min="8214" max="8214" width="9.7109375" style="2" bestFit="1" customWidth="1"/>
    <col min="8215" max="8452" width="8.5703125" style="2"/>
    <col min="8453" max="8453" width="7.140625" style="2" customWidth="1"/>
    <col min="8454" max="8454" width="15.7109375" style="2" customWidth="1"/>
    <col min="8455" max="8456" width="36.7109375" style="2" customWidth="1"/>
    <col min="8457" max="8457" width="4.7109375" style="2" customWidth="1"/>
    <col min="8458" max="8458" width="6.7109375" style="2" customWidth="1"/>
    <col min="8459" max="8459" width="15.7109375" style="2" customWidth="1"/>
    <col min="8460" max="8460" width="14.7109375" style="2" customWidth="1"/>
    <col min="8461" max="8461" width="7.7109375" style="2" customWidth="1"/>
    <col min="8462" max="8462" width="14.7109375" style="2" customWidth="1"/>
    <col min="8463" max="8464" width="9.7109375" style="2" customWidth="1"/>
    <col min="8465" max="8465" width="20.42578125" style="2" customWidth="1"/>
    <col min="8466" max="8469" width="8.5703125" style="2"/>
    <col min="8470" max="8470" width="9.7109375" style="2" bestFit="1" customWidth="1"/>
    <col min="8471" max="8708" width="8.5703125" style="2"/>
    <col min="8709" max="8709" width="7.140625" style="2" customWidth="1"/>
    <col min="8710" max="8710" width="15.7109375" style="2" customWidth="1"/>
    <col min="8711" max="8712" width="36.7109375" style="2" customWidth="1"/>
    <col min="8713" max="8713" width="4.7109375" style="2" customWidth="1"/>
    <col min="8714" max="8714" width="6.7109375" style="2" customWidth="1"/>
    <col min="8715" max="8715" width="15.7109375" style="2" customWidth="1"/>
    <col min="8716" max="8716" width="14.7109375" style="2" customWidth="1"/>
    <col min="8717" max="8717" width="7.7109375" style="2" customWidth="1"/>
    <col min="8718" max="8718" width="14.7109375" style="2" customWidth="1"/>
    <col min="8719" max="8720" width="9.7109375" style="2" customWidth="1"/>
    <col min="8721" max="8721" width="20.42578125" style="2" customWidth="1"/>
    <col min="8722" max="8725" width="8.5703125" style="2"/>
    <col min="8726" max="8726" width="9.7109375" style="2" bestFit="1" customWidth="1"/>
    <col min="8727" max="8964" width="8.5703125" style="2"/>
    <col min="8965" max="8965" width="7.140625" style="2" customWidth="1"/>
    <col min="8966" max="8966" width="15.7109375" style="2" customWidth="1"/>
    <col min="8967" max="8968" width="36.7109375" style="2" customWidth="1"/>
    <col min="8969" max="8969" width="4.7109375" style="2" customWidth="1"/>
    <col min="8970" max="8970" width="6.7109375" style="2" customWidth="1"/>
    <col min="8971" max="8971" width="15.7109375" style="2" customWidth="1"/>
    <col min="8972" max="8972" width="14.7109375" style="2" customWidth="1"/>
    <col min="8973" max="8973" width="7.7109375" style="2" customWidth="1"/>
    <col min="8974" max="8974" width="14.7109375" style="2" customWidth="1"/>
    <col min="8975" max="8976" width="9.7109375" style="2" customWidth="1"/>
    <col min="8977" max="8977" width="20.42578125" style="2" customWidth="1"/>
    <col min="8978" max="8981" width="8.5703125" style="2"/>
    <col min="8982" max="8982" width="9.7109375" style="2" bestFit="1" customWidth="1"/>
    <col min="8983" max="9220" width="8.5703125" style="2"/>
    <col min="9221" max="9221" width="7.140625" style="2" customWidth="1"/>
    <col min="9222" max="9222" width="15.7109375" style="2" customWidth="1"/>
    <col min="9223" max="9224" width="36.7109375" style="2" customWidth="1"/>
    <col min="9225" max="9225" width="4.7109375" style="2" customWidth="1"/>
    <col min="9226" max="9226" width="6.7109375" style="2" customWidth="1"/>
    <col min="9227" max="9227" width="15.7109375" style="2" customWidth="1"/>
    <col min="9228" max="9228" width="14.7109375" style="2" customWidth="1"/>
    <col min="9229" max="9229" width="7.7109375" style="2" customWidth="1"/>
    <col min="9230" max="9230" width="14.7109375" style="2" customWidth="1"/>
    <col min="9231" max="9232" width="9.7109375" style="2" customWidth="1"/>
    <col min="9233" max="9233" width="20.42578125" style="2" customWidth="1"/>
    <col min="9234" max="9237" width="8.5703125" style="2"/>
    <col min="9238" max="9238" width="9.7109375" style="2" bestFit="1" customWidth="1"/>
    <col min="9239" max="9476" width="8.5703125" style="2"/>
    <col min="9477" max="9477" width="7.140625" style="2" customWidth="1"/>
    <col min="9478" max="9478" width="15.7109375" style="2" customWidth="1"/>
    <col min="9479" max="9480" width="36.7109375" style="2" customWidth="1"/>
    <col min="9481" max="9481" width="4.7109375" style="2" customWidth="1"/>
    <col min="9482" max="9482" width="6.7109375" style="2" customWidth="1"/>
    <col min="9483" max="9483" width="15.7109375" style="2" customWidth="1"/>
    <col min="9484" max="9484" width="14.7109375" style="2" customWidth="1"/>
    <col min="9485" max="9485" width="7.7109375" style="2" customWidth="1"/>
    <col min="9486" max="9486" width="14.7109375" style="2" customWidth="1"/>
    <col min="9487" max="9488" width="9.7109375" style="2" customWidth="1"/>
    <col min="9489" max="9489" width="20.42578125" style="2" customWidth="1"/>
    <col min="9490" max="9493" width="8.5703125" style="2"/>
    <col min="9494" max="9494" width="9.7109375" style="2" bestFit="1" customWidth="1"/>
    <col min="9495" max="9732" width="8.5703125" style="2"/>
    <col min="9733" max="9733" width="7.140625" style="2" customWidth="1"/>
    <col min="9734" max="9734" width="15.7109375" style="2" customWidth="1"/>
    <col min="9735" max="9736" width="36.7109375" style="2" customWidth="1"/>
    <col min="9737" max="9737" width="4.7109375" style="2" customWidth="1"/>
    <col min="9738" max="9738" width="6.7109375" style="2" customWidth="1"/>
    <col min="9739" max="9739" width="15.7109375" style="2" customWidth="1"/>
    <col min="9740" max="9740" width="14.7109375" style="2" customWidth="1"/>
    <col min="9741" max="9741" width="7.7109375" style="2" customWidth="1"/>
    <col min="9742" max="9742" width="14.7109375" style="2" customWidth="1"/>
    <col min="9743" max="9744" width="9.7109375" style="2" customWidth="1"/>
    <col min="9745" max="9745" width="20.42578125" style="2" customWidth="1"/>
    <col min="9746" max="9749" width="8.5703125" style="2"/>
    <col min="9750" max="9750" width="9.7109375" style="2" bestFit="1" customWidth="1"/>
    <col min="9751" max="9988" width="8.5703125" style="2"/>
    <col min="9989" max="9989" width="7.140625" style="2" customWidth="1"/>
    <col min="9990" max="9990" width="15.7109375" style="2" customWidth="1"/>
    <col min="9991" max="9992" width="36.7109375" style="2" customWidth="1"/>
    <col min="9993" max="9993" width="4.7109375" style="2" customWidth="1"/>
    <col min="9994" max="9994" width="6.7109375" style="2" customWidth="1"/>
    <col min="9995" max="9995" width="15.7109375" style="2" customWidth="1"/>
    <col min="9996" max="9996" width="14.7109375" style="2" customWidth="1"/>
    <col min="9997" max="9997" width="7.7109375" style="2" customWidth="1"/>
    <col min="9998" max="9998" width="14.7109375" style="2" customWidth="1"/>
    <col min="9999" max="10000" width="9.7109375" style="2" customWidth="1"/>
    <col min="10001" max="10001" width="20.42578125" style="2" customWidth="1"/>
    <col min="10002" max="10005" width="8.5703125" style="2"/>
    <col min="10006" max="10006" width="9.7109375" style="2" bestFit="1" customWidth="1"/>
    <col min="10007" max="10244" width="8.5703125" style="2"/>
    <col min="10245" max="10245" width="7.140625" style="2" customWidth="1"/>
    <col min="10246" max="10246" width="15.7109375" style="2" customWidth="1"/>
    <col min="10247" max="10248" width="36.7109375" style="2" customWidth="1"/>
    <col min="10249" max="10249" width="4.7109375" style="2" customWidth="1"/>
    <col min="10250" max="10250" width="6.7109375" style="2" customWidth="1"/>
    <col min="10251" max="10251" width="15.7109375" style="2" customWidth="1"/>
    <col min="10252" max="10252" width="14.7109375" style="2" customWidth="1"/>
    <col min="10253" max="10253" width="7.7109375" style="2" customWidth="1"/>
    <col min="10254" max="10254" width="14.7109375" style="2" customWidth="1"/>
    <col min="10255" max="10256" width="9.7109375" style="2" customWidth="1"/>
    <col min="10257" max="10257" width="20.42578125" style="2" customWidth="1"/>
    <col min="10258" max="10261" width="8.5703125" style="2"/>
    <col min="10262" max="10262" width="9.7109375" style="2" bestFit="1" customWidth="1"/>
    <col min="10263" max="10500" width="8.5703125" style="2"/>
    <col min="10501" max="10501" width="7.140625" style="2" customWidth="1"/>
    <col min="10502" max="10502" width="15.7109375" style="2" customWidth="1"/>
    <col min="10503" max="10504" width="36.7109375" style="2" customWidth="1"/>
    <col min="10505" max="10505" width="4.7109375" style="2" customWidth="1"/>
    <col min="10506" max="10506" width="6.7109375" style="2" customWidth="1"/>
    <col min="10507" max="10507" width="15.7109375" style="2" customWidth="1"/>
    <col min="10508" max="10508" width="14.7109375" style="2" customWidth="1"/>
    <col min="10509" max="10509" width="7.7109375" style="2" customWidth="1"/>
    <col min="10510" max="10510" width="14.7109375" style="2" customWidth="1"/>
    <col min="10511" max="10512" width="9.7109375" style="2" customWidth="1"/>
    <col min="10513" max="10513" width="20.42578125" style="2" customWidth="1"/>
    <col min="10514" max="10517" width="8.5703125" style="2"/>
    <col min="10518" max="10518" width="9.7109375" style="2" bestFit="1" customWidth="1"/>
    <col min="10519" max="10756" width="8.5703125" style="2"/>
    <col min="10757" max="10757" width="7.140625" style="2" customWidth="1"/>
    <col min="10758" max="10758" width="15.7109375" style="2" customWidth="1"/>
    <col min="10759" max="10760" width="36.7109375" style="2" customWidth="1"/>
    <col min="10761" max="10761" width="4.7109375" style="2" customWidth="1"/>
    <col min="10762" max="10762" width="6.7109375" style="2" customWidth="1"/>
    <col min="10763" max="10763" width="15.7109375" style="2" customWidth="1"/>
    <col min="10764" max="10764" width="14.7109375" style="2" customWidth="1"/>
    <col min="10765" max="10765" width="7.7109375" style="2" customWidth="1"/>
    <col min="10766" max="10766" width="14.7109375" style="2" customWidth="1"/>
    <col min="10767" max="10768" width="9.7109375" style="2" customWidth="1"/>
    <col min="10769" max="10769" width="20.42578125" style="2" customWidth="1"/>
    <col min="10770" max="10773" width="8.5703125" style="2"/>
    <col min="10774" max="10774" width="9.7109375" style="2" bestFit="1" customWidth="1"/>
    <col min="10775" max="11012" width="8.5703125" style="2"/>
    <col min="11013" max="11013" width="7.140625" style="2" customWidth="1"/>
    <col min="11014" max="11014" width="15.7109375" style="2" customWidth="1"/>
    <col min="11015" max="11016" width="36.7109375" style="2" customWidth="1"/>
    <col min="11017" max="11017" width="4.7109375" style="2" customWidth="1"/>
    <col min="11018" max="11018" width="6.7109375" style="2" customWidth="1"/>
    <col min="11019" max="11019" width="15.7109375" style="2" customWidth="1"/>
    <col min="11020" max="11020" width="14.7109375" style="2" customWidth="1"/>
    <col min="11021" max="11021" width="7.7109375" style="2" customWidth="1"/>
    <col min="11022" max="11022" width="14.7109375" style="2" customWidth="1"/>
    <col min="11023" max="11024" width="9.7109375" style="2" customWidth="1"/>
    <col min="11025" max="11025" width="20.42578125" style="2" customWidth="1"/>
    <col min="11026" max="11029" width="8.5703125" style="2"/>
    <col min="11030" max="11030" width="9.7109375" style="2" bestFit="1" customWidth="1"/>
    <col min="11031" max="11268" width="8.5703125" style="2"/>
    <col min="11269" max="11269" width="7.140625" style="2" customWidth="1"/>
    <col min="11270" max="11270" width="15.7109375" style="2" customWidth="1"/>
    <col min="11271" max="11272" width="36.7109375" style="2" customWidth="1"/>
    <col min="11273" max="11273" width="4.7109375" style="2" customWidth="1"/>
    <col min="11274" max="11274" width="6.7109375" style="2" customWidth="1"/>
    <col min="11275" max="11275" width="15.7109375" style="2" customWidth="1"/>
    <col min="11276" max="11276" width="14.7109375" style="2" customWidth="1"/>
    <col min="11277" max="11277" width="7.7109375" style="2" customWidth="1"/>
    <col min="11278" max="11278" width="14.7109375" style="2" customWidth="1"/>
    <col min="11279" max="11280" width="9.7109375" style="2" customWidth="1"/>
    <col min="11281" max="11281" width="20.42578125" style="2" customWidth="1"/>
    <col min="11282" max="11285" width="8.5703125" style="2"/>
    <col min="11286" max="11286" width="9.7109375" style="2" bestFit="1" customWidth="1"/>
    <col min="11287" max="11524" width="8.5703125" style="2"/>
    <col min="11525" max="11525" width="7.140625" style="2" customWidth="1"/>
    <col min="11526" max="11526" width="15.7109375" style="2" customWidth="1"/>
    <col min="11527" max="11528" width="36.7109375" style="2" customWidth="1"/>
    <col min="11529" max="11529" width="4.7109375" style="2" customWidth="1"/>
    <col min="11530" max="11530" width="6.7109375" style="2" customWidth="1"/>
    <col min="11531" max="11531" width="15.7109375" style="2" customWidth="1"/>
    <col min="11532" max="11532" width="14.7109375" style="2" customWidth="1"/>
    <col min="11533" max="11533" width="7.7109375" style="2" customWidth="1"/>
    <col min="11534" max="11534" width="14.7109375" style="2" customWidth="1"/>
    <col min="11535" max="11536" width="9.7109375" style="2" customWidth="1"/>
    <col min="11537" max="11537" width="20.42578125" style="2" customWidth="1"/>
    <col min="11538" max="11541" width="8.5703125" style="2"/>
    <col min="11542" max="11542" width="9.7109375" style="2" bestFit="1" customWidth="1"/>
    <col min="11543" max="11780" width="8.5703125" style="2"/>
    <col min="11781" max="11781" width="7.140625" style="2" customWidth="1"/>
    <col min="11782" max="11782" width="15.7109375" style="2" customWidth="1"/>
    <col min="11783" max="11784" width="36.7109375" style="2" customWidth="1"/>
    <col min="11785" max="11785" width="4.7109375" style="2" customWidth="1"/>
    <col min="11786" max="11786" width="6.7109375" style="2" customWidth="1"/>
    <col min="11787" max="11787" width="15.7109375" style="2" customWidth="1"/>
    <col min="11788" max="11788" width="14.7109375" style="2" customWidth="1"/>
    <col min="11789" max="11789" width="7.7109375" style="2" customWidth="1"/>
    <col min="11790" max="11790" width="14.7109375" style="2" customWidth="1"/>
    <col min="11791" max="11792" width="9.7109375" style="2" customWidth="1"/>
    <col min="11793" max="11793" width="20.42578125" style="2" customWidth="1"/>
    <col min="11794" max="11797" width="8.5703125" style="2"/>
    <col min="11798" max="11798" width="9.7109375" style="2" bestFit="1" customWidth="1"/>
    <col min="11799" max="12036" width="8.5703125" style="2"/>
    <col min="12037" max="12037" width="7.140625" style="2" customWidth="1"/>
    <col min="12038" max="12038" width="15.7109375" style="2" customWidth="1"/>
    <col min="12039" max="12040" width="36.7109375" style="2" customWidth="1"/>
    <col min="12041" max="12041" width="4.7109375" style="2" customWidth="1"/>
    <col min="12042" max="12042" width="6.7109375" style="2" customWidth="1"/>
    <col min="12043" max="12043" width="15.7109375" style="2" customWidth="1"/>
    <col min="12044" max="12044" width="14.7109375" style="2" customWidth="1"/>
    <col min="12045" max="12045" width="7.7109375" style="2" customWidth="1"/>
    <col min="12046" max="12046" width="14.7109375" style="2" customWidth="1"/>
    <col min="12047" max="12048" width="9.7109375" style="2" customWidth="1"/>
    <col min="12049" max="12049" width="20.42578125" style="2" customWidth="1"/>
    <col min="12050" max="12053" width="8.5703125" style="2"/>
    <col min="12054" max="12054" width="9.7109375" style="2" bestFit="1" customWidth="1"/>
    <col min="12055" max="12292" width="8.5703125" style="2"/>
    <col min="12293" max="12293" width="7.140625" style="2" customWidth="1"/>
    <col min="12294" max="12294" width="15.7109375" style="2" customWidth="1"/>
    <col min="12295" max="12296" width="36.7109375" style="2" customWidth="1"/>
    <col min="12297" max="12297" width="4.7109375" style="2" customWidth="1"/>
    <col min="12298" max="12298" width="6.7109375" style="2" customWidth="1"/>
    <col min="12299" max="12299" width="15.7109375" style="2" customWidth="1"/>
    <col min="12300" max="12300" width="14.7109375" style="2" customWidth="1"/>
    <col min="12301" max="12301" width="7.7109375" style="2" customWidth="1"/>
    <col min="12302" max="12302" width="14.7109375" style="2" customWidth="1"/>
    <col min="12303" max="12304" width="9.7109375" style="2" customWidth="1"/>
    <col min="12305" max="12305" width="20.42578125" style="2" customWidth="1"/>
    <col min="12306" max="12309" width="8.5703125" style="2"/>
    <col min="12310" max="12310" width="9.7109375" style="2" bestFit="1" customWidth="1"/>
    <col min="12311" max="12548" width="8.5703125" style="2"/>
    <col min="12549" max="12549" width="7.140625" style="2" customWidth="1"/>
    <col min="12550" max="12550" width="15.7109375" style="2" customWidth="1"/>
    <col min="12551" max="12552" width="36.7109375" style="2" customWidth="1"/>
    <col min="12553" max="12553" width="4.7109375" style="2" customWidth="1"/>
    <col min="12554" max="12554" width="6.7109375" style="2" customWidth="1"/>
    <col min="12555" max="12555" width="15.7109375" style="2" customWidth="1"/>
    <col min="12556" max="12556" width="14.7109375" style="2" customWidth="1"/>
    <col min="12557" max="12557" width="7.7109375" style="2" customWidth="1"/>
    <col min="12558" max="12558" width="14.7109375" style="2" customWidth="1"/>
    <col min="12559" max="12560" width="9.7109375" style="2" customWidth="1"/>
    <col min="12561" max="12561" width="20.42578125" style="2" customWidth="1"/>
    <col min="12562" max="12565" width="8.5703125" style="2"/>
    <col min="12566" max="12566" width="9.7109375" style="2" bestFit="1" customWidth="1"/>
    <col min="12567" max="12804" width="8.5703125" style="2"/>
    <col min="12805" max="12805" width="7.140625" style="2" customWidth="1"/>
    <col min="12806" max="12806" width="15.7109375" style="2" customWidth="1"/>
    <col min="12807" max="12808" width="36.7109375" style="2" customWidth="1"/>
    <col min="12809" max="12809" width="4.7109375" style="2" customWidth="1"/>
    <col min="12810" max="12810" width="6.7109375" style="2" customWidth="1"/>
    <col min="12811" max="12811" width="15.7109375" style="2" customWidth="1"/>
    <col min="12812" max="12812" width="14.7109375" style="2" customWidth="1"/>
    <col min="12813" max="12813" width="7.7109375" style="2" customWidth="1"/>
    <col min="12814" max="12814" width="14.7109375" style="2" customWidth="1"/>
    <col min="12815" max="12816" width="9.7109375" style="2" customWidth="1"/>
    <col min="12817" max="12817" width="20.42578125" style="2" customWidth="1"/>
    <col min="12818" max="12821" width="8.5703125" style="2"/>
    <col min="12822" max="12822" width="9.7109375" style="2" bestFit="1" customWidth="1"/>
    <col min="12823" max="13060" width="8.5703125" style="2"/>
    <col min="13061" max="13061" width="7.140625" style="2" customWidth="1"/>
    <col min="13062" max="13062" width="15.7109375" style="2" customWidth="1"/>
    <col min="13063" max="13064" width="36.7109375" style="2" customWidth="1"/>
    <col min="13065" max="13065" width="4.7109375" style="2" customWidth="1"/>
    <col min="13066" max="13066" width="6.7109375" style="2" customWidth="1"/>
    <col min="13067" max="13067" width="15.7109375" style="2" customWidth="1"/>
    <col min="13068" max="13068" width="14.7109375" style="2" customWidth="1"/>
    <col min="13069" max="13069" width="7.7109375" style="2" customWidth="1"/>
    <col min="13070" max="13070" width="14.7109375" style="2" customWidth="1"/>
    <col min="13071" max="13072" width="9.7109375" style="2" customWidth="1"/>
    <col min="13073" max="13073" width="20.42578125" style="2" customWidth="1"/>
    <col min="13074" max="13077" width="8.5703125" style="2"/>
    <col min="13078" max="13078" width="9.7109375" style="2" bestFit="1" customWidth="1"/>
    <col min="13079" max="13316" width="8.5703125" style="2"/>
    <col min="13317" max="13317" width="7.140625" style="2" customWidth="1"/>
    <col min="13318" max="13318" width="15.7109375" style="2" customWidth="1"/>
    <col min="13319" max="13320" width="36.7109375" style="2" customWidth="1"/>
    <col min="13321" max="13321" width="4.7109375" style="2" customWidth="1"/>
    <col min="13322" max="13322" width="6.7109375" style="2" customWidth="1"/>
    <col min="13323" max="13323" width="15.7109375" style="2" customWidth="1"/>
    <col min="13324" max="13324" width="14.7109375" style="2" customWidth="1"/>
    <col min="13325" max="13325" width="7.7109375" style="2" customWidth="1"/>
    <col min="13326" max="13326" width="14.7109375" style="2" customWidth="1"/>
    <col min="13327" max="13328" width="9.7109375" style="2" customWidth="1"/>
    <col min="13329" max="13329" width="20.42578125" style="2" customWidth="1"/>
    <col min="13330" max="13333" width="8.5703125" style="2"/>
    <col min="13334" max="13334" width="9.7109375" style="2" bestFit="1" customWidth="1"/>
    <col min="13335" max="13572" width="8.5703125" style="2"/>
    <col min="13573" max="13573" width="7.140625" style="2" customWidth="1"/>
    <col min="13574" max="13574" width="15.7109375" style="2" customWidth="1"/>
    <col min="13575" max="13576" width="36.7109375" style="2" customWidth="1"/>
    <col min="13577" max="13577" width="4.7109375" style="2" customWidth="1"/>
    <col min="13578" max="13578" width="6.7109375" style="2" customWidth="1"/>
    <col min="13579" max="13579" width="15.7109375" style="2" customWidth="1"/>
    <col min="13580" max="13580" width="14.7109375" style="2" customWidth="1"/>
    <col min="13581" max="13581" width="7.7109375" style="2" customWidth="1"/>
    <col min="13582" max="13582" width="14.7109375" style="2" customWidth="1"/>
    <col min="13583" max="13584" width="9.7109375" style="2" customWidth="1"/>
    <col min="13585" max="13585" width="20.42578125" style="2" customWidth="1"/>
    <col min="13586" max="13589" width="8.5703125" style="2"/>
    <col min="13590" max="13590" width="9.7109375" style="2" bestFit="1" customWidth="1"/>
    <col min="13591" max="13828" width="8.5703125" style="2"/>
    <col min="13829" max="13829" width="7.140625" style="2" customWidth="1"/>
    <col min="13830" max="13830" width="15.7109375" style="2" customWidth="1"/>
    <col min="13831" max="13832" width="36.7109375" style="2" customWidth="1"/>
    <col min="13833" max="13833" width="4.7109375" style="2" customWidth="1"/>
    <col min="13834" max="13834" width="6.7109375" style="2" customWidth="1"/>
    <col min="13835" max="13835" width="15.7109375" style="2" customWidth="1"/>
    <col min="13836" max="13836" width="14.7109375" style="2" customWidth="1"/>
    <col min="13837" max="13837" width="7.7109375" style="2" customWidth="1"/>
    <col min="13838" max="13838" width="14.7109375" style="2" customWidth="1"/>
    <col min="13839" max="13840" width="9.7109375" style="2" customWidth="1"/>
    <col min="13841" max="13841" width="20.42578125" style="2" customWidth="1"/>
    <col min="13842" max="13845" width="8.5703125" style="2"/>
    <col min="13846" max="13846" width="9.7109375" style="2" bestFit="1" customWidth="1"/>
    <col min="13847" max="14084" width="8.5703125" style="2"/>
    <col min="14085" max="14085" width="7.140625" style="2" customWidth="1"/>
    <col min="14086" max="14086" width="15.7109375" style="2" customWidth="1"/>
    <col min="14087" max="14088" width="36.7109375" style="2" customWidth="1"/>
    <col min="14089" max="14089" width="4.7109375" style="2" customWidth="1"/>
    <col min="14090" max="14090" width="6.7109375" style="2" customWidth="1"/>
    <col min="14091" max="14091" width="15.7109375" style="2" customWidth="1"/>
    <col min="14092" max="14092" width="14.7109375" style="2" customWidth="1"/>
    <col min="14093" max="14093" width="7.7109375" style="2" customWidth="1"/>
    <col min="14094" max="14094" width="14.7109375" style="2" customWidth="1"/>
    <col min="14095" max="14096" width="9.7109375" style="2" customWidth="1"/>
    <col min="14097" max="14097" width="20.42578125" style="2" customWidth="1"/>
    <col min="14098" max="14101" width="8.5703125" style="2"/>
    <col min="14102" max="14102" width="9.7109375" style="2" bestFit="1" customWidth="1"/>
    <col min="14103" max="14340" width="8.5703125" style="2"/>
    <col min="14341" max="14341" width="7.140625" style="2" customWidth="1"/>
    <col min="14342" max="14342" width="15.7109375" style="2" customWidth="1"/>
    <col min="14343" max="14344" width="36.7109375" style="2" customWidth="1"/>
    <col min="14345" max="14345" width="4.7109375" style="2" customWidth="1"/>
    <col min="14346" max="14346" width="6.7109375" style="2" customWidth="1"/>
    <col min="14347" max="14347" width="15.7109375" style="2" customWidth="1"/>
    <col min="14348" max="14348" width="14.7109375" style="2" customWidth="1"/>
    <col min="14349" max="14349" width="7.7109375" style="2" customWidth="1"/>
    <col min="14350" max="14350" width="14.7109375" style="2" customWidth="1"/>
    <col min="14351" max="14352" width="9.7109375" style="2" customWidth="1"/>
    <col min="14353" max="14353" width="20.42578125" style="2" customWidth="1"/>
    <col min="14354" max="14357" width="8.5703125" style="2"/>
    <col min="14358" max="14358" width="9.7109375" style="2" bestFit="1" customWidth="1"/>
    <col min="14359" max="14596" width="8.5703125" style="2"/>
    <col min="14597" max="14597" width="7.140625" style="2" customWidth="1"/>
    <col min="14598" max="14598" width="15.7109375" style="2" customWidth="1"/>
    <col min="14599" max="14600" width="36.7109375" style="2" customWidth="1"/>
    <col min="14601" max="14601" width="4.7109375" style="2" customWidth="1"/>
    <col min="14602" max="14602" width="6.7109375" style="2" customWidth="1"/>
    <col min="14603" max="14603" width="15.7109375" style="2" customWidth="1"/>
    <col min="14604" max="14604" width="14.7109375" style="2" customWidth="1"/>
    <col min="14605" max="14605" width="7.7109375" style="2" customWidth="1"/>
    <col min="14606" max="14606" width="14.7109375" style="2" customWidth="1"/>
    <col min="14607" max="14608" width="9.7109375" style="2" customWidth="1"/>
    <col min="14609" max="14609" width="20.42578125" style="2" customWidth="1"/>
    <col min="14610" max="14613" width="8.5703125" style="2"/>
    <col min="14614" max="14614" width="9.7109375" style="2" bestFit="1" customWidth="1"/>
    <col min="14615" max="14852" width="8.5703125" style="2"/>
    <col min="14853" max="14853" width="7.140625" style="2" customWidth="1"/>
    <col min="14854" max="14854" width="15.7109375" style="2" customWidth="1"/>
    <col min="14855" max="14856" width="36.7109375" style="2" customWidth="1"/>
    <col min="14857" max="14857" width="4.7109375" style="2" customWidth="1"/>
    <col min="14858" max="14858" width="6.7109375" style="2" customWidth="1"/>
    <col min="14859" max="14859" width="15.7109375" style="2" customWidth="1"/>
    <col min="14860" max="14860" width="14.7109375" style="2" customWidth="1"/>
    <col min="14861" max="14861" width="7.7109375" style="2" customWidth="1"/>
    <col min="14862" max="14862" width="14.7109375" style="2" customWidth="1"/>
    <col min="14863" max="14864" width="9.7109375" style="2" customWidth="1"/>
    <col min="14865" max="14865" width="20.42578125" style="2" customWidth="1"/>
    <col min="14866" max="14869" width="8.5703125" style="2"/>
    <col min="14870" max="14870" width="9.7109375" style="2" bestFit="1" customWidth="1"/>
    <col min="14871" max="15108" width="8.5703125" style="2"/>
    <col min="15109" max="15109" width="7.140625" style="2" customWidth="1"/>
    <col min="15110" max="15110" width="15.7109375" style="2" customWidth="1"/>
    <col min="15111" max="15112" width="36.7109375" style="2" customWidth="1"/>
    <col min="15113" max="15113" width="4.7109375" style="2" customWidth="1"/>
    <col min="15114" max="15114" width="6.7109375" style="2" customWidth="1"/>
    <col min="15115" max="15115" width="15.7109375" style="2" customWidth="1"/>
    <col min="15116" max="15116" width="14.7109375" style="2" customWidth="1"/>
    <col min="15117" max="15117" width="7.7109375" style="2" customWidth="1"/>
    <col min="15118" max="15118" width="14.7109375" style="2" customWidth="1"/>
    <col min="15119" max="15120" width="9.7109375" style="2" customWidth="1"/>
    <col min="15121" max="15121" width="20.42578125" style="2" customWidth="1"/>
    <col min="15122" max="15125" width="8.5703125" style="2"/>
    <col min="15126" max="15126" width="9.7109375" style="2" bestFit="1" customWidth="1"/>
    <col min="15127" max="15364" width="8.5703125" style="2"/>
    <col min="15365" max="15365" width="7.140625" style="2" customWidth="1"/>
    <col min="15366" max="15366" width="15.7109375" style="2" customWidth="1"/>
    <col min="15367" max="15368" width="36.7109375" style="2" customWidth="1"/>
    <col min="15369" max="15369" width="4.7109375" style="2" customWidth="1"/>
    <col min="15370" max="15370" width="6.7109375" style="2" customWidth="1"/>
    <col min="15371" max="15371" width="15.7109375" style="2" customWidth="1"/>
    <col min="15372" max="15372" width="14.7109375" style="2" customWidth="1"/>
    <col min="15373" max="15373" width="7.7109375" style="2" customWidth="1"/>
    <col min="15374" max="15374" width="14.7109375" style="2" customWidth="1"/>
    <col min="15375" max="15376" width="9.7109375" style="2" customWidth="1"/>
    <col min="15377" max="15377" width="20.42578125" style="2" customWidth="1"/>
    <col min="15378" max="15381" width="8.5703125" style="2"/>
    <col min="15382" max="15382" width="9.7109375" style="2" bestFit="1" customWidth="1"/>
    <col min="15383" max="15620" width="8.5703125" style="2"/>
    <col min="15621" max="15621" width="7.140625" style="2" customWidth="1"/>
    <col min="15622" max="15622" width="15.7109375" style="2" customWidth="1"/>
    <col min="15623" max="15624" width="36.7109375" style="2" customWidth="1"/>
    <col min="15625" max="15625" width="4.7109375" style="2" customWidth="1"/>
    <col min="15626" max="15626" width="6.7109375" style="2" customWidth="1"/>
    <col min="15627" max="15627" width="15.7109375" style="2" customWidth="1"/>
    <col min="15628" max="15628" width="14.7109375" style="2" customWidth="1"/>
    <col min="15629" max="15629" width="7.7109375" style="2" customWidth="1"/>
    <col min="15630" max="15630" width="14.7109375" style="2" customWidth="1"/>
    <col min="15631" max="15632" width="9.7109375" style="2" customWidth="1"/>
    <col min="15633" max="15633" width="20.42578125" style="2" customWidth="1"/>
    <col min="15634" max="15637" width="8.5703125" style="2"/>
    <col min="15638" max="15638" width="9.7109375" style="2" bestFit="1" customWidth="1"/>
    <col min="15639" max="15876" width="8.5703125" style="2"/>
    <col min="15877" max="15877" width="7.140625" style="2" customWidth="1"/>
    <col min="15878" max="15878" width="15.7109375" style="2" customWidth="1"/>
    <col min="15879" max="15880" width="36.7109375" style="2" customWidth="1"/>
    <col min="15881" max="15881" width="4.7109375" style="2" customWidth="1"/>
    <col min="15882" max="15882" width="6.7109375" style="2" customWidth="1"/>
    <col min="15883" max="15883" width="15.7109375" style="2" customWidth="1"/>
    <col min="15884" max="15884" width="14.7109375" style="2" customWidth="1"/>
    <col min="15885" max="15885" width="7.7109375" style="2" customWidth="1"/>
    <col min="15886" max="15886" width="14.7109375" style="2" customWidth="1"/>
    <col min="15887" max="15888" width="9.7109375" style="2" customWidth="1"/>
    <col min="15889" max="15889" width="20.42578125" style="2" customWidth="1"/>
    <col min="15890" max="15893" width="8.5703125" style="2"/>
    <col min="15894" max="15894" width="9.7109375" style="2" bestFit="1" customWidth="1"/>
    <col min="15895" max="16132" width="8.5703125" style="2"/>
    <col min="16133" max="16133" width="7.140625" style="2" customWidth="1"/>
    <col min="16134" max="16134" width="15.7109375" style="2" customWidth="1"/>
    <col min="16135" max="16136" width="36.7109375" style="2" customWidth="1"/>
    <col min="16137" max="16137" width="4.7109375" style="2" customWidth="1"/>
    <col min="16138" max="16138" width="6.7109375" style="2" customWidth="1"/>
    <col min="16139" max="16139" width="15.7109375" style="2" customWidth="1"/>
    <col min="16140" max="16140" width="14.7109375" style="2" customWidth="1"/>
    <col min="16141" max="16141" width="7.7109375" style="2" customWidth="1"/>
    <col min="16142" max="16142" width="14.7109375" style="2" customWidth="1"/>
    <col min="16143" max="16144" width="9.7109375" style="2" customWidth="1"/>
    <col min="16145" max="16145" width="20.42578125" style="2" customWidth="1"/>
    <col min="16146" max="16149" width="8.5703125" style="2"/>
    <col min="16150" max="16150" width="9.7109375" style="2" bestFit="1" customWidth="1"/>
    <col min="16151" max="16384" width="8.5703125" style="2"/>
  </cols>
  <sheetData>
    <row r="1" spans="1:16" ht="15" customHeight="1" x14ac:dyDescent="0.2">
      <c r="A1" s="277"/>
      <c r="B1" s="277"/>
      <c r="C1" s="277"/>
      <c r="D1" s="277"/>
      <c r="E1" s="277"/>
      <c r="F1" s="277"/>
      <c r="G1" s="277"/>
      <c r="H1" s="277"/>
      <c r="I1" s="277"/>
      <c r="J1" s="277"/>
      <c r="K1" s="277"/>
      <c r="L1" s="277"/>
      <c r="M1" s="277"/>
      <c r="N1" s="277"/>
      <c r="O1" s="277"/>
      <c r="P1" s="277"/>
    </row>
    <row r="2" spans="1:16" ht="15" customHeight="1" x14ac:dyDescent="0.2">
      <c r="A2" s="277"/>
      <c r="B2" s="277"/>
      <c r="C2" s="277"/>
      <c r="D2" s="277"/>
      <c r="E2" s="277"/>
      <c r="F2" s="277"/>
      <c r="G2" s="277"/>
      <c r="H2" s="277"/>
      <c r="I2" s="277"/>
      <c r="J2" s="277"/>
      <c r="K2" s="277"/>
      <c r="L2" s="277"/>
      <c r="M2" s="277"/>
      <c r="N2" s="277"/>
      <c r="O2" s="277"/>
      <c r="P2" s="277"/>
    </row>
    <row r="3" spans="1:16" ht="15" customHeight="1" x14ac:dyDescent="0.2">
      <c r="A3" s="277" t="s">
        <v>81</v>
      </c>
      <c r="B3" s="277"/>
      <c r="C3" s="277"/>
      <c r="D3" s="277"/>
      <c r="E3" s="277"/>
      <c r="F3" s="277"/>
      <c r="G3" s="277"/>
      <c r="H3" s="277"/>
      <c r="I3" s="277"/>
      <c r="J3" s="277"/>
      <c r="K3" s="277"/>
      <c r="L3" s="277"/>
      <c r="M3" s="277"/>
      <c r="N3" s="277"/>
      <c r="O3" s="277"/>
      <c r="P3" s="277"/>
    </row>
    <row r="4" spans="1:16" ht="15" customHeight="1" x14ac:dyDescent="0.2">
      <c r="A4" s="277" t="s">
        <v>82</v>
      </c>
      <c r="B4" s="277"/>
      <c r="C4" s="277"/>
      <c r="D4" s="277"/>
      <c r="E4" s="277"/>
      <c r="F4" s="277"/>
      <c r="G4" s="277"/>
      <c r="H4" s="277"/>
      <c r="I4" s="277"/>
      <c r="J4" s="277"/>
      <c r="K4" s="277"/>
      <c r="L4" s="277"/>
      <c r="M4" s="277"/>
      <c r="N4" s="277"/>
      <c r="O4" s="277"/>
      <c r="P4" s="277"/>
    </row>
    <row r="5" spans="1:16" ht="15" customHeight="1" x14ac:dyDescent="0.2">
      <c r="A5" s="278" t="s">
        <v>83</v>
      </c>
      <c r="B5" s="278"/>
      <c r="C5" s="278"/>
      <c r="D5" s="278"/>
      <c r="E5" s="278"/>
      <c r="F5" s="278"/>
      <c r="G5" s="278"/>
      <c r="H5" s="278"/>
      <c r="I5" s="278"/>
      <c r="J5" s="278"/>
      <c r="K5" s="278"/>
      <c r="L5" s="278"/>
      <c r="M5" s="278"/>
      <c r="N5" s="278"/>
      <c r="O5" s="278"/>
      <c r="P5" s="278"/>
    </row>
    <row r="6" spans="1:16" ht="15" customHeight="1" thickBot="1" x14ac:dyDescent="0.25">
      <c r="A6" s="279"/>
      <c r="B6" s="279"/>
      <c r="C6" s="279"/>
      <c r="D6" s="279"/>
      <c r="E6" s="279"/>
      <c r="F6" s="279"/>
      <c r="G6" s="279"/>
      <c r="H6" s="279"/>
      <c r="I6" s="279"/>
      <c r="J6" s="279"/>
      <c r="K6" s="279"/>
      <c r="L6" s="279"/>
      <c r="M6" s="279"/>
      <c r="N6" s="279"/>
      <c r="O6" s="279"/>
      <c r="P6" s="279"/>
    </row>
    <row r="7" spans="1:16" ht="15" customHeight="1" thickTop="1" x14ac:dyDescent="0.2">
      <c r="A7" s="283"/>
      <c r="B7" s="283"/>
      <c r="C7" s="283"/>
      <c r="D7" s="283"/>
      <c r="E7" s="283"/>
      <c r="F7" s="283"/>
      <c r="G7" s="283"/>
      <c r="H7" s="283"/>
      <c r="I7" s="283"/>
      <c r="J7" s="283"/>
      <c r="K7" s="283"/>
      <c r="L7" s="283"/>
      <c r="M7" s="283"/>
      <c r="N7" s="283"/>
      <c r="O7" s="283"/>
      <c r="P7" s="283"/>
    </row>
    <row r="8" spans="1:16" ht="15" customHeight="1" x14ac:dyDescent="0.2">
      <c r="A8" s="279" t="s">
        <v>112</v>
      </c>
      <c r="B8" s="279"/>
      <c r="C8" s="279"/>
      <c r="D8" s="279"/>
      <c r="E8" s="279"/>
      <c r="F8" s="279"/>
      <c r="G8" s="279"/>
      <c r="H8" s="279"/>
      <c r="I8" s="279"/>
      <c r="J8" s="279"/>
      <c r="K8" s="279"/>
      <c r="L8" s="279"/>
      <c r="M8" s="279"/>
      <c r="N8" s="279"/>
      <c r="O8" s="279"/>
      <c r="P8" s="279"/>
    </row>
    <row r="9" spans="1:16" s="48" customFormat="1" ht="30" customHeight="1" x14ac:dyDescent="0.2">
      <c r="A9" s="285" t="s">
        <v>508</v>
      </c>
      <c r="B9" s="285"/>
      <c r="C9" s="285"/>
      <c r="D9" s="285"/>
      <c r="E9" s="285"/>
      <c r="F9" s="285"/>
      <c r="G9" s="285"/>
      <c r="H9" s="285"/>
      <c r="I9" s="285"/>
      <c r="J9" s="285"/>
      <c r="K9" s="285"/>
      <c r="L9" s="285"/>
      <c r="M9" s="285"/>
      <c r="N9" s="285"/>
      <c r="O9" s="285"/>
    </row>
    <row r="10" spans="1:16" ht="15" customHeight="1" x14ac:dyDescent="0.2">
      <c r="A10" s="18"/>
      <c r="B10" s="18"/>
      <c r="C10" s="18"/>
      <c r="D10" s="18"/>
      <c r="E10" s="18"/>
      <c r="F10" s="18"/>
      <c r="G10" s="18"/>
      <c r="H10" s="18"/>
      <c r="I10" s="18"/>
      <c r="J10" s="18"/>
      <c r="K10" s="2"/>
      <c r="L10" s="2"/>
      <c r="M10" s="2"/>
      <c r="N10" s="2"/>
      <c r="O10" s="2"/>
      <c r="P10" s="2"/>
    </row>
    <row r="11" spans="1:16" ht="15" customHeight="1" x14ac:dyDescent="0.2">
      <c r="A11" s="3"/>
      <c r="B11" s="4" t="s">
        <v>509</v>
      </c>
      <c r="C11" s="5" t="s">
        <v>510</v>
      </c>
      <c r="D11" s="19"/>
      <c r="E11" s="20"/>
      <c r="F11" s="7"/>
      <c r="G11" s="3"/>
      <c r="H11" s="286"/>
      <c r="I11" s="286"/>
      <c r="J11" s="8"/>
      <c r="K11" s="2"/>
      <c r="L11" s="2"/>
      <c r="M11" s="2"/>
      <c r="N11" s="2"/>
      <c r="O11" s="2"/>
      <c r="P11" s="2"/>
    </row>
    <row r="12" spans="1:16" s="14" customFormat="1" ht="15" customHeight="1" x14ac:dyDescent="0.2">
      <c r="A12" s="9"/>
      <c r="B12" s="10"/>
      <c r="C12" s="11"/>
      <c r="E12" s="9"/>
      <c r="F12" s="13"/>
      <c r="G12" s="9"/>
      <c r="H12" s="10"/>
      <c r="I12" s="10"/>
      <c r="J12" s="8"/>
    </row>
    <row r="13" spans="1:16" ht="15" customHeight="1" x14ac:dyDescent="0.2">
      <c r="A13" s="3"/>
      <c r="B13" s="4" t="s">
        <v>85</v>
      </c>
      <c r="C13" s="15" t="s">
        <v>153</v>
      </c>
      <c r="D13" s="19"/>
      <c r="E13" s="19"/>
      <c r="F13" s="2"/>
      <c r="G13" s="21"/>
      <c r="H13" s="8"/>
      <c r="I13" s="2"/>
      <c r="J13" s="2"/>
      <c r="K13" s="2"/>
      <c r="L13" s="2"/>
      <c r="M13" s="2"/>
      <c r="N13" s="2"/>
      <c r="O13" s="2"/>
      <c r="P13" s="2"/>
    </row>
    <row r="14" spans="1:16" ht="15" customHeight="1" x14ac:dyDescent="0.2">
      <c r="A14" s="3"/>
      <c r="B14" s="4" t="s">
        <v>86</v>
      </c>
      <c r="C14" s="15" t="s">
        <v>488</v>
      </c>
      <c r="D14" s="19"/>
      <c r="E14" s="19"/>
      <c r="F14" s="2"/>
      <c r="G14" s="21"/>
      <c r="H14" s="8"/>
      <c r="I14" s="2"/>
      <c r="J14" s="2"/>
      <c r="K14" s="2"/>
      <c r="L14" s="2"/>
      <c r="M14" s="2"/>
      <c r="N14" s="2"/>
      <c r="O14" s="2"/>
      <c r="P14" s="2"/>
    </row>
    <row r="15" spans="1:16" ht="15" customHeight="1" x14ac:dyDescent="0.2">
      <c r="A15" s="3"/>
      <c r="B15" s="4" t="s">
        <v>87</v>
      </c>
      <c r="C15" s="15" t="s">
        <v>154</v>
      </c>
      <c r="D15" s="19"/>
      <c r="E15" s="19"/>
      <c r="F15" s="2"/>
      <c r="G15" s="21"/>
      <c r="H15" s="8"/>
      <c r="I15" s="2"/>
      <c r="J15" s="2"/>
      <c r="K15" s="2"/>
      <c r="L15" s="2"/>
      <c r="M15" s="2"/>
      <c r="N15" s="2"/>
      <c r="O15" s="2"/>
      <c r="P15" s="2"/>
    </row>
    <row r="16" spans="1:16" ht="15" customHeight="1" x14ac:dyDescent="0.2">
      <c r="A16" s="3"/>
      <c r="B16" s="4"/>
      <c r="C16" s="61"/>
      <c r="D16" s="6"/>
      <c r="E16" s="3"/>
      <c r="F16" s="56"/>
      <c r="G16" s="130"/>
      <c r="H16" s="332"/>
      <c r="I16" s="332"/>
      <c r="J16" s="131"/>
      <c r="K16" s="130"/>
      <c r="L16" s="130"/>
      <c r="M16" s="130"/>
      <c r="N16" s="130"/>
      <c r="O16" s="130"/>
      <c r="P16" s="3"/>
    </row>
    <row r="17" spans="1:16" s="62" customFormat="1" ht="19.5" customHeight="1" x14ac:dyDescent="0.2">
      <c r="A17" s="280" t="s">
        <v>0</v>
      </c>
      <c r="B17" s="280" t="s">
        <v>1</v>
      </c>
      <c r="C17" s="280"/>
      <c r="D17" s="280"/>
      <c r="E17" s="334" t="s">
        <v>147</v>
      </c>
      <c r="F17" s="333" t="s">
        <v>78</v>
      </c>
      <c r="G17" s="333"/>
      <c r="H17" s="333"/>
      <c r="I17" s="333"/>
      <c r="J17" s="333"/>
      <c r="K17" s="333"/>
      <c r="L17" s="333"/>
      <c r="M17" s="333"/>
      <c r="N17" s="333"/>
      <c r="O17" s="333"/>
      <c r="P17" s="333"/>
    </row>
    <row r="18" spans="1:16" s="62" customFormat="1" ht="19.5" customHeight="1" x14ac:dyDescent="0.2">
      <c r="A18" s="333"/>
      <c r="B18" s="333"/>
      <c r="C18" s="333"/>
      <c r="D18" s="333"/>
      <c r="E18" s="335"/>
      <c r="F18" s="132" t="s">
        <v>74</v>
      </c>
      <c r="G18" s="132" t="s">
        <v>75</v>
      </c>
      <c r="H18" s="132" t="s">
        <v>76</v>
      </c>
      <c r="I18" s="132" t="s">
        <v>113</v>
      </c>
      <c r="J18" s="132" t="s">
        <v>114</v>
      </c>
      <c r="K18" s="132" t="s">
        <v>115</v>
      </c>
      <c r="L18" s="132" t="s">
        <v>243</v>
      </c>
      <c r="M18" s="132" t="s">
        <v>244</v>
      </c>
      <c r="N18" s="132" t="s">
        <v>245</v>
      </c>
      <c r="O18" s="132" t="s">
        <v>246</v>
      </c>
      <c r="P18" s="132" t="s">
        <v>69</v>
      </c>
    </row>
    <row r="19" spans="1:16" s="62" customFormat="1" ht="15" customHeight="1" x14ac:dyDescent="0.2">
      <c r="A19" s="133" t="s">
        <v>3</v>
      </c>
      <c r="B19" s="324" t="s">
        <v>4</v>
      </c>
      <c r="C19" s="324"/>
      <c r="D19" s="324"/>
      <c r="E19" s="324"/>
      <c r="F19" s="324"/>
      <c r="G19" s="324"/>
      <c r="H19" s="324"/>
      <c r="I19" s="324"/>
      <c r="J19" s="324"/>
      <c r="K19" s="324"/>
      <c r="L19" s="324"/>
      <c r="M19" s="324"/>
      <c r="N19" s="324"/>
      <c r="O19" s="324"/>
      <c r="P19" s="324"/>
    </row>
    <row r="20" spans="1:16" s="62" customFormat="1" ht="15" customHeight="1" x14ac:dyDescent="0.2">
      <c r="A20" s="134" t="str">
        <f>Planilha!A20</f>
        <v>1.1</v>
      </c>
      <c r="B20" s="319" t="str">
        <f>Planilha!B20</f>
        <v>Projeto de topografia (levantamento topográfico e de georreferenciamento para locação da obra)</v>
      </c>
      <c r="C20" s="319"/>
      <c r="D20" s="319"/>
      <c r="E20" s="135">
        <f>Planilha!J20</f>
        <v>0</v>
      </c>
      <c r="F20" s="237"/>
      <c r="G20" s="237"/>
      <c r="H20" s="237"/>
      <c r="I20" s="237"/>
      <c r="J20" s="237"/>
      <c r="K20" s="237"/>
      <c r="L20" s="237"/>
      <c r="M20" s="237"/>
      <c r="N20" s="237"/>
      <c r="O20" s="237"/>
      <c r="P20" s="136">
        <f>SUM(F20:O20)</f>
        <v>0</v>
      </c>
    </row>
    <row r="21" spans="1:16" s="62" customFormat="1" ht="15" customHeight="1" x14ac:dyDescent="0.2">
      <c r="A21" s="134" t="str">
        <f>Planilha!A21</f>
        <v>1.2</v>
      </c>
      <c r="B21" s="319" t="str">
        <f>Planilha!B21</f>
        <v>Projeto de estrutura metálica para cobertura de vidro no térreo</v>
      </c>
      <c r="C21" s="319"/>
      <c r="D21" s="319"/>
      <c r="E21" s="135">
        <f>Planilha!J21</f>
        <v>0</v>
      </c>
      <c r="F21" s="237"/>
      <c r="G21" s="237"/>
      <c r="H21" s="237"/>
      <c r="I21" s="237"/>
      <c r="J21" s="237"/>
      <c r="K21" s="237"/>
      <c r="L21" s="237"/>
      <c r="M21" s="237"/>
      <c r="N21" s="237"/>
      <c r="O21" s="237"/>
      <c r="P21" s="136">
        <f>SUM(F21:O21)</f>
        <v>0</v>
      </c>
    </row>
    <row r="22" spans="1:16" s="62" customFormat="1" ht="15" customHeight="1" x14ac:dyDescent="0.2">
      <c r="A22" s="134"/>
      <c r="B22" s="330" t="s">
        <v>6</v>
      </c>
      <c r="C22" s="330"/>
      <c r="D22" s="330"/>
      <c r="E22" s="137">
        <f>SUM(E20:E21)</f>
        <v>0</v>
      </c>
      <c r="F22" s="137">
        <f>SUMPRODUCT($E$20:$E$21, F20:F21)</f>
        <v>0</v>
      </c>
      <c r="G22" s="137">
        <f t="shared" ref="G22:O22" si="0">SUMPRODUCT($E$20:$E$21, G20:G21)</f>
        <v>0</v>
      </c>
      <c r="H22" s="137">
        <f t="shared" si="0"/>
        <v>0</v>
      </c>
      <c r="I22" s="137">
        <f t="shared" si="0"/>
        <v>0</v>
      </c>
      <c r="J22" s="137">
        <f t="shared" si="0"/>
        <v>0</v>
      </c>
      <c r="K22" s="137">
        <f t="shared" si="0"/>
        <v>0</v>
      </c>
      <c r="L22" s="137">
        <f t="shared" si="0"/>
        <v>0</v>
      </c>
      <c r="M22" s="137">
        <f t="shared" si="0"/>
        <v>0</v>
      </c>
      <c r="N22" s="137">
        <f t="shared" si="0"/>
        <v>0</v>
      </c>
      <c r="O22" s="137">
        <f t="shared" si="0"/>
        <v>0</v>
      </c>
      <c r="P22" s="138">
        <f>SUM(F22:O22)</f>
        <v>0</v>
      </c>
    </row>
    <row r="23" spans="1:16" s="62" customFormat="1" ht="15" customHeight="1" x14ac:dyDescent="0.2">
      <c r="A23" s="321"/>
      <c r="B23" s="322"/>
      <c r="C23" s="322"/>
      <c r="D23" s="322"/>
      <c r="E23" s="322"/>
      <c r="F23" s="322"/>
      <c r="G23" s="322"/>
      <c r="H23" s="322"/>
      <c r="I23" s="322"/>
      <c r="J23" s="322"/>
      <c r="K23" s="322"/>
      <c r="L23" s="322"/>
      <c r="M23" s="322"/>
      <c r="N23" s="322"/>
      <c r="O23" s="322"/>
      <c r="P23" s="323"/>
    </row>
    <row r="24" spans="1:16" s="62" customFormat="1" ht="15" customHeight="1" x14ac:dyDescent="0.2">
      <c r="A24" s="133" t="s">
        <v>7</v>
      </c>
      <c r="B24" s="324" t="s">
        <v>80</v>
      </c>
      <c r="C24" s="324"/>
      <c r="D24" s="324"/>
      <c r="E24" s="324"/>
      <c r="F24" s="324"/>
      <c r="G24" s="324"/>
      <c r="H24" s="324"/>
      <c r="I24" s="324"/>
      <c r="J24" s="324"/>
      <c r="K24" s="324"/>
      <c r="L24" s="324"/>
      <c r="M24" s="324"/>
      <c r="N24" s="324"/>
      <c r="O24" s="324"/>
      <c r="P24" s="324"/>
    </row>
    <row r="25" spans="1:16" s="62" customFormat="1" ht="15" customHeight="1" x14ac:dyDescent="0.2">
      <c r="A25" s="134" t="str">
        <f>Planilha!A25</f>
        <v>2.1</v>
      </c>
      <c r="B25" s="319" t="str">
        <f>Planilha!B25</f>
        <v>Placa de obra (para construcao civil) em chapa galvanizada *n. 22 *, adesivada de 3,60 x 2,00m e 2,00 x  1,50m</v>
      </c>
      <c r="C25" s="319"/>
      <c r="D25" s="319"/>
      <c r="E25" s="135">
        <f>Planilha!J25</f>
        <v>0</v>
      </c>
      <c r="F25" s="237"/>
      <c r="G25" s="237"/>
      <c r="H25" s="237"/>
      <c r="I25" s="237"/>
      <c r="J25" s="237"/>
      <c r="K25" s="237"/>
      <c r="L25" s="237"/>
      <c r="M25" s="237"/>
      <c r="N25" s="237"/>
      <c r="O25" s="237"/>
      <c r="P25" s="136">
        <f>SUM(F25:O25)</f>
        <v>0</v>
      </c>
    </row>
    <row r="26" spans="1:16" s="62" customFormat="1" ht="45" customHeight="1" x14ac:dyDescent="0.2">
      <c r="A26" s="134" t="str">
        <f>Planilha!A26</f>
        <v>2.2</v>
      </c>
      <c r="B26" s="319" t="str">
        <f>Planilha!B26</f>
        <v>Placa de inauguração em alumínio composto preto, 60x80cm, esp=4mm, (ACM constit. de 02 chapas sólidas de alumínio c/ núcleo central em polietileno), c/ pintura coilcoating PVDF KYNAR 500, texto gravado a laser, acab em verniz autom., mold em alumínio</v>
      </c>
      <c r="C26" s="319"/>
      <c r="D26" s="319"/>
      <c r="E26" s="135">
        <f>Planilha!J26</f>
        <v>0</v>
      </c>
      <c r="F26" s="237"/>
      <c r="G26" s="237"/>
      <c r="H26" s="237"/>
      <c r="I26" s="237"/>
      <c r="J26" s="237"/>
      <c r="K26" s="237"/>
      <c r="L26" s="237"/>
      <c r="M26" s="237"/>
      <c r="N26" s="237"/>
      <c r="O26" s="237"/>
      <c r="P26" s="136">
        <f t="shared" ref="P26:P29" si="1">SUM(F26:O26)</f>
        <v>0</v>
      </c>
    </row>
    <row r="27" spans="1:16" s="62" customFormat="1" ht="15" customHeight="1" x14ac:dyDescent="0.2">
      <c r="A27" s="134" t="str">
        <f>Planilha!A27</f>
        <v>2.3</v>
      </c>
      <c r="B27" s="319" t="str">
        <f>Planilha!B27</f>
        <v>Desmatamento, destocamento e limpeza mecanizada de terreno c/árvores de diâm. até 0,15m</v>
      </c>
      <c r="C27" s="319"/>
      <c r="D27" s="319"/>
      <c r="E27" s="135">
        <f>Planilha!J27</f>
        <v>0</v>
      </c>
      <c r="F27" s="237"/>
      <c r="G27" s="237"/>
      <c r="H27" s="237"/>
      <c r="I27" s="237"/>
      <c r="J27" s="237"/>
      <c r="K27" s="237"/>
      <c r="L27" s="237"/>
      <c r="M27" s="237"/>
      <c r="N27" s="237"/>
      <c r="O27" s="237"/>
      <c r="P27" s="136">
        <f t="shared" si="1"/>
        <v>0</v>
      </c>
    </row>
    <row r="28" spans="1:16" s="62" customFormat="1" ht="15" customHeight="1" x14ac:dyDescent="0.2">
      <c r="A28" s="134" t="str">
        <f>Planilha!A28</f>
        <v>2.4</v>
      </c>
      <c r="B28" s="319" t="str">
        <f>Planilha!B28</f>
        <v>Destocamento de árvores diâmetro superior a 0,30m</v>
      </c>
      <c r="C28" s="319"/>
      <c r="D28" s="319"/>
      <c r="E28" s="135">
        <f>Planilha!J28</f>
        <v>0</v>
      </c>
      <c r="F28" s="237"/>
      <c r="G28" s="237"/>
      <c r="H28" s="237"/>
      <c r="I28" s="237"/>
      <c r="J28" s="237"/>
      <c r="K28" s="237"/>
      <c r="L28" s="237"/>
      <c r="M28" s="237"/>
      <c r="N28" s="237"/>
      <c r="O28" s="237"/>
      <c r="P28" s="136">
        <f t="shared" si="1"/>
        <v>0</v>
      </c>
    </row>
    <row r="29" spans="1:16" s="62" customFormat="1" ht="15" customHeight="1" x14ac:dyDescent="0.2">
      <c r="A29" s="134" t="str">
        <f>Planilha!A29</f>
        <v>2.5</v>
      </c>
      <c r="B29" s="319" t="str">
        <f>Planilha!B29</f>
        <v>Tapume em chapa compensada esp = 10mm (1 uso)</v>
      </c>
      <c r="C29" s="319"/>
      <c r="D29" s="319"/>
      <c r="E29" s="135">
        <f>Planilha!J29</f>
        <v>0</v>
      </c>
      <c r="F29" s="237"/>
      <c r="G29" s="237"/>
      <c r="H29" s="237"/>
      <c r="I29" s="237"/>
      <c r="J29" s="237"/>
      <c r="K29" s="237"/>
      <c r="L29" s="237"/>
      <c r="M29" s="237"/>
      <c r="N29" s="237"/>
      <c r="O29" s="237"/>
      <c r="P29" s="136">
        <f t="shared" si="1"/>
        <v>0</v>
      </c>
    </row>
    <row r="30" spans="1:16" s="62" customFormat="1" ht="15" customHeight="1" x14ac:dyDescent="0.2">
      <c r="A30" s="134"/>
      <c r="B30" s="330" t="s">
        <v>6</v>
      </c>
      <c r="C30" s="330"/>
      <c r="D30" s="330"/>
      <c r="E30" s="137">
        <f>SUM(E25:E29)</f>
        <v>0</v>
      </c>
      <c r="F30" s="137">
        <f t="shared" ref="F30:O30" si="2">SUMPRODUCT($E$25:$E$29,F25:F29)</f>
        <v>0</v>
      </c>
      <c r="G30" s="137">
        <f t="shared" si="2"/>
        <v>0</v>
      </c>
      <c r="H30" s="137">
        <f t="shared" si="2"/>
        <v>0</v>
      </c>
      <c r="I30" s="137">
        <f t="shared" si="2"/>
        <v>0</v>
      </c>
      <c r="J30" s="137">
        <f t="shared" si="2"/>
        <v>0</v>
      </c>
      <c r="K30" s="137">
        <f t="shared" si="2"/>
        <v>0</v>
      </c>
      <c r="L30" s="137">
        <f t="shared" si="2"/>
        <v>0</v>
      </c>
      <c r="M30" s="137">
        <f t="shared" si="2"/>
        <v>0</v>
      </c>
      <c r="N30" s="137">
        <f t="shared" si="2"/>
        <v>0</v>
      </c>
      <c r="O30" s="137">
        <f t="shared" si="2"/>
        <v>0</v>
      </c>
      <c r="P30" s="138">
        <f>SUM(F30:O30)</f>
        <v>0</v>
      </c>
    </row>
    <row r="31" spans="1:16" s="62" customFormat="1" ht="15" customHeight="1" x14ac:dyDescent="0.2">
      <c r="A31" s="321"/>
      <c r="B31" s="322"/>
      <c r="C31" s="322"/>
      <c r="D31" s="322"/>
      <c r="E31" s="322"/>
      <c r="F31" s="322"/>
      <c r="G31" s="322"/>
      <c r="H31" s="322"/>
      <c r="I31" s="322"/>
      <c r="J31" s="322"/>
      <c r="K31" s="322"/>
      <c r="L31" s="322"/>
      <c r="M31" s="322"/>
      <c r="N31" s="322"/>
      <c r="O31" s="322"/>
      <c r="P31" s="323"/>
    </row>
    <row r="32" spans="1:16" s="62" customFormat="1" ht="15" customHeight="1" x14ac:dyDescent="0.2">
      <c r="A32" s="133" t="s">
        <v>9</v>
      </c>
      <c r="B32" s="324" t="s">
        <v>10</v>
      </c>
      <c r="C32" s="324"/>
      <c r="D32" s="324"/>
      <c r="E32" s="324"/>
      <c r="F32" s="324"/>
      <c r="G32" s="324"/>
      <c r="H32" s="324"/>
      <c r="I32" s="324"/>
      <c r="J32" s="324"/>
      <c r="K32" s="324"/>
      <c r="L32" s="324"/>
      <c r="M32" s="324"/>
      <c r="N32" s="324"/>
      <c r="O32" s="324"/>
      <c r="P32" s="324"/>
    </row>
    <row r="33" spans="1:16" s="62" customFormat="1" ht="30" customHeight="1" x14ac:dyDescent="0.2">
      <c r="A33" s="134" t="str">
        <f>Planilha!A33</f>
        <v>3.1</v>
      </c>
      <c r="B33" s="320" t="str">
        <f>Planilha!B33</f>
        <v>Escavação manual para sapata (incluindo escavação para colocação de fôrmas) - fundações no talude</v>
      </c>
      <c r="C33" s="320"/>
      <c r="D33" s="320"/>
      <c r="E33" s="135">
        <f>Planilha!J33</f>
        <v>0</v>
      </c>
      <c r="F33" s="237"/>
      <c r="G33" s="237"/>
      <c r="H33" s="237"/>
      <c r="I33" s="237"/>
      <c r="J33" s="237"/>
      <c r="K33" s="237"/>
      <c r="L33" s="237"/>
      <c r="M33" s="237"/>
      <c r="N33" s="237"/>
      <c r="O33" s="237"/>
      <c r="P33" s="136">
        <f>SUM(F33:O33)</f>
        <v>0</v>
      </c>
    </row>
    <row r="34" spans="1:16" s="62" customFormat="1" ht="30" customHeight="1" x14ac:dyDescent="0.2">
      <c r="A34" s="134" t="str">
        <f>Planilha!A34</f>
        <v>3.2</v>
      </c>
      <c r="B34" s="320" t="str">
        <f>Planilha!B34</f>
        <v>Escavação manual para blocos de coroamento (incluindo escavação para colocação de fôrmas) - blocos e fosso do elevador</v>
      </c>
      <c r="C34" s="320"/>
      <c r="D34" s="320"/>
      <c r="E34" s="135">
        <f>Planilha!J34</f>
        <v>0</v>
      </c>
      <c r="F34" s="237"/>
      <c r="G34" s="237"/>
      <c r="H34" s="237"/>
      <c r="I34" s="237"/>
      <c r="J34" s="237"/>
      <c r="K34" s="237"/>
      <c r="L34" s="237"/>
      <c r="M34" s="237"/>
      <c r="N34" s="237"/>
      <c r="O34" s="237"/>
      <c r="P34" s="136">
        <f t="shared" ref="P34:P37" si="3">SUM(F34:O34)</f>
        <v>0</v>
      </c>
    </row>
    <row r="35" spans="1:16" s="62" customFormat="1" ht="15" customHeight="1" x14ac:dyDescent="0.2">
      <c r="A35" s="134" t="str">
        <f>Planilha!A35</f>
        <v>3.3</v>
      </c>
      <c r="B35" s="320" t="str">
        <f>Planilha!B35</f>
        <v>Escavação manual de vala para viga baldrame (incluindo escavação para colocação de fôrmas)</v>
      </c>
      <c r="C35" s="320"/>
      <c r="D35" s="320"/>
      <c r="E35" s="135">
        <f>Planilha!J35</f>
        <v>0</v>
      </c>
      <c r="F35" s="237"/>
      <c r="G35" s="237"/>
      <c r="H35" s="237"/>
      <c r="I35" s="237"/>
      <c r="J35" s="237"/>
      <c r="K35" s="237"/>
      <c r="L35" s="237"/>
      <c r="M35" s="237"/>
      <c r="N35" s="237"/>
      <c r="O35" s="237"/>
      <c r="P35" s="136">
        <f t="shared" si="3"/>
        <v>0</v>
      </c>
    </row>
    <row r="36" spans="1:16" s="62" customFormat="1" ht="30" customHeight="1" x14ac:dyDescent="0.2">
      <c r="A36" s="134" t="str">
        <f>Planilha!A36</f>
        <v>3.4</v>
      </c>
      <c r="B36" s="320" t="str">
        <f>Planilha!B36</f>
        <v>Compactação manual com compactador a percussão sapinho, sem controle do grau de compactação - fundação dos pilares da passarela</v>
      </c>
      <c r="C36" s="320"/>
      <c r="D36" s="320"/>
      <c r="E36" s="135">
        <f>Planilha!J36</f>
        <v>0</v>
      </c>
      <c r="F36" s="237"/>
      <c r="G36" s="237"/>
      <c r="H36" s="237"/>
      <c r="I36" s="237"/>
      <c r="J36" s="237"/>
      <c r="K36" s="237"/>
      <c r="L36" s="237"/>
      <c r="M36" s="237"/>
      <c r="N36" s="237"/>
      <c r="O36" s="237"/>
      <c r="P36" s="136">
        <f t="shared" si="3"/>
        <v>0</v>
      </c>
    </row>
    <row r="37" spans="1:16" s="62" customFormat="1" ht="15" customHeight="1" x14ac:dyDescent="0.2">
      <c r="A37" s="134" t="str">
        <f>Planilha!A37</f>
        <v>3.5</v>
      </c>
      <c r="B37" s="320" t="str">
        <f>Planilha!B37</f>
        <v>Reaterro manual de valas com compactação mecanizada - piso térreo</v>
      </c>
      <c r="C37" s="320"/>
      <c r="D37" s="320"/>
      <c r="E37" s="135">
        <f>Planilha!J37</f>
        <v>0</v>
      </c>
      <c r="F37" s="237"/>
      <c r="G37" s="237"/>
      <c r="H37" s="237"/>
      <c r="I37" s="237"/>
      <c r="J37" s="237"/>
      <c r="K37" s="237"/>
      <c r="L37" s="237"/>
      <c r="M37" s="237"/>
      <c r="N37" s="237"/>
      <c r="O37" s="237"/>
      <c r="P37" s="136">
        <f t="shared" si="3"/>
        <v>0</v>
      </c>
    </row>
    <row r="38" spans="1:16" s="62" customFormat="1" ht="15" customHeight="1" x14ac:dyDescent="0.2">
      <c r="A38" s="134"/>
      <c r="B38" s="330" t="s">
        <v>6</v>
      </c>
      <c r="C38" s="330"/>
      <c r="D38" s="330"/>
      <c r="E38" s="138">
        <f>SUM(E33:E37)</f>
        <v>0</v>
      </c>
      <c r="F38" s="137">
        <f t="shared" ref="F38:O38" si="4">SUMPRODUCT($E$33:$E$37, F33:F37)</f>
        <v>0</v>
      </c>
      <c r="G38" s="137">
        <f t="shared" si="4"/>
        <v>0</v>
      </c>
      <c r="H38" s="137">
        <f t="shared" si="4"/>
        <v>0</v>
      </c>
      <c r="I38" s="137">
        <f t="shared" si="4"/>
        <v>0</v>
      </c>
      <c r="J38" s="137">
        <f t="shared" si="4"/>
        <v>0</v>
      </c>
      <c r="K38" s="137">
        <f t="shared" si="4"/>
        <v>0</v>
      </c>
      <c r="L38" s="137">
        <f t="shared" si="4"/>
        <v>0</v>
      </c>
      <c r="M38" s="137">
        <f t="shared" si="4"/>
        <v>0</v>
      </c>
      <c r="N38" s="137">
        <f t="shared" si="4"/>
        <v>0</v>
      </c>
      <c r="O38" s="137">
        <f t="shared" si="4"/>
        <v>0</v>
      </c>
      <c r="P38" s="139">
        <f t="shared" ref="P38" si="5">SUM(F38:O38)</f>
        <v>0</v>
      </c>
    </row>
    <row r="39" spans="1:16" s="62" customFormat="1" ht="15" customHeight="1" x14ac:dyDescent="0.2">
      <c r="A39" s="321" t="s">
        <v>371</v>
      </c>
      <c r="B39" s="322"/>
      <c r="C39" s="322"/>
      <c r="D39" s="322"/>
      <c r="E39" s="322"/>
      <c r="F39" s="322"/>
      <c r="G39" s="322"/>
      <c r="H39" s="322"/>
      <c r="I39" s="322"/>
      <c r="J39" s="322"/>
      <c r="K39" s="322"/>
      <c r="L39" s="322"/>
      <c r="M39" s="322"/>
      <c r="N39" s="322"/>
      <c r="O39" s="322"/>
      <c r="P39" s="323"/>
    </row>
    <row r="40" spans="1:16" s="62" customFormat="1" ht="15" customHeight="1" x14ac:dyDescent="0.2">
      <c r="A40" s="133" t="s">
        <v>12</v>
      </c>
      <c r="B40" s="324" t="s">
        <v>13</v>
      </c>
      <c r="C40" s="324"/>
      <c r="D40" s="324"/>
      <c r="E40" s="324"/>
      <c r="F40" s="324"/>
      <c r="G40" s="324"/>
      <c r="H40" s="324"/>
      <c r="I40" s="324"/>
      <c r="J40" s="324"/>
      <c r="K40" s="324"/>
      <c r="L40" s="324"/>
      <c r="M40" s="324"/>
      <c r="N40" s="324"/>
      <c r="O40" s="324"/>
      <c r="P40" s="324"/>
    </row>
    <row r="41" spans="1:16" s="62" customFormat="1" ht="30" customHeight="1" x14ac:dyDescent="0.2">
      <c r="A41" s="134" t="str">
        <f>Planilha!A41</f>
        <v>4.1</v>
      </c>
      <c r="B41" s="320" t="str">
        <f>Planilha!B41</f>
        <v>Sapatas {montagem e desmontagem de formas em madeira serrada, e = 25 mm, 4 utilizações + sarrafos e pregos</v>
      </c>
      <c r="C41" s="320"/>
      <c r="D41" s="320"/>
      <c r="E41" s="135">
        <f>Planilha!J41</f>
        <v>0</v>
      </c>
      <c r="F41" s="237"/>
      <c r="G41" s="237"/>
      <c r="H41" s="237"/>
      <c r="I41" s="237"/>
      <c r="J41" s="237"/>
      <c r="K41" s="237"/>
      <c r="L41" s="237"/>
      <c r="M41" s="237"/>
      <c r="N41" s="237"/>
      <c r="O41" s="237"/>
      <c r="P41" s="136">
        <f>SUM(F41:O41)</f>
        <v>0</v>
      </c>
    </row>
    <row r="42" spans="1:16" s="62" customFormat="1" ht="15" customHeight="1" x14ac:dyDescent="0.2">
      <c r="A42" s="134" t="str">
        <f>Planilha!A42</f>
        <v>4.2</v>
      </c>
      <c r="B42" s="320" t="str">
        <f>Planilha!B42</f>
        <v xml:space="preserve">                        {aço + arame recozido nº 18</v>
      </c>
      <c r="C42" s="320"/>
      <c r="D42" s="320"/>
      <c r="E42" s="135">
        <f>Planilha!J42</f>
        <v>0</v>
      </c>
      <c r="F42" s="237"/>
      <c r="G42" s="237"/>
      <c r="H42" s="237"/>
      <c r="I42" s="237"/>
      <c r="J42" s="237"/>
      <c r="K42" s="237"/>
      <c r="L42" s="237"/>
      <c r="M42" s="237"/>
      <c r="N42" s="237"/>
      <c r="O42" s="237"/>
      <c r="P42" s="136">
        <f t="shared" ref="P42:P64" si="6">SUM(F42:O42)</f>
        <v>0</v>
      </c>
    </row>
    <row r="43" spans="1:16" s="62" customFormat="1" ht="15" customHeight="1" x14ac:dyDescent="0.2">
      <c r="A43" s="134" t="str">
        <f>Planilha!A43</f>
        <v>4.3</v>
      </c>
      <c r="B43" s="320" t="str">
        <f>Planilha!B43</f>
        <v xml:space="preserve">                          {concreto    fck = 35MPa</v>
      </c>
      <c r="C43" s="320"/>
      <c r="D43" s="320"/>
      <c r="E43" s="135">
        <f>Planilha!J43</f>
        <v>0</v>
      </c>
      <c r="F43" s="237"/>
      <c r="G43" s="237"/>
      <c r="H43" s="237"/>
      <c r="I43" s="237"/>
      <c r="J43" s="237"/>
      <c r="K43" s="237"/>
      <c r="L43" s="237"/>
      <c r="M43" s="237"/>
      <c r="N43" s="237"/>
      <c r="O43" s="237"/>
      <c r="P43" s="136">
        <f t="shared" si="6"/>
        <v>0</v>
      </c>
    </row>
    <row r="44" spans="1:16" s="62" customFormat="1" ht="15" customHeight="1" x14ac:dyDescent="0.2">
      <c r="A44" s="134"/>
      <c r="B44" s="330" t="str">
        <f>Planilha!B44</f>
        <v>Térreo</v>
      </c>
      <c r="C44" s="330"/>
      <c r="D44" s="330"/>
      <c r="E44" s="135"/>
      <c r="F44" s="140"/>
      <c r="G44" s="140"/>
      <c r="H44" s="140"/>
      <c r="I44" s="140"/>
      <c r="J44" s="140"/>
      <c r="K44" s="140"/>
      <c r="L44" s="140"/>
      <c r="M44" s="140"/>
      <c r="N44" s="140"/>
      <c r="O44" s="140"/>
      <c r="P44" s="136">
        <f t="shared" si="6"/>
        <v>0</v>
      </c>
    </row>
    <row r="45" spans="1:16" s="62" customFormat="1" ht="15" customHeight="1" x14ac:dyDescent="0.2">
      <c r="A45" s="134" t="str">
        <f>Planilha!A45</f>
        <v>4.4</v>
      </c>
      <c r="B45" s="320" t="str">
        <f>Planilha!B45</f>
        <v>Estaca escavada mecanicamente, f = 40 cm, incluído concreto usinado e armadura longitudinal</v>
      </c>
      <c r="C45" s="320"/>
      <c r="D45" s="320"/>
      <c r="E45" s="135">
        <f>Planilha!J45</f>
        <v>0</v>
      </c>
      <c r="F45" s="237"/>
      <c r="G45" s="237"/>
      <c r="H45" s="237"/>
      <c r="I45" s="237"/>
      <c r="J45" s="237"/>
      <c r="K45" s="237"/>
      <c r="L45" s="237"/>
      <c r="M45" s="237"/>
      <c r="N45" s="237"/>
      <c r="O45" s="237"/>
      <c r="P45" s="136">
        <f t="shared" si="6"/>
        <v>0</v>
      </c>
    </row>
    <row r="46" spans="1:16" s="62" customFormat="1" ht="30" customHeight="1" x14ac:dyDescent="0.2">
      <c r="A46" s="134" t="str">
        <f>Planilha!A46</f>
        <v>4.5</v>
      </c>
      <c r="B46" s="320" t="str">
        <f>Planilha!B46</f>
        <v>Blocos {montagem e desmontagem de formas em madeira serrada, e = 25 mm, 4 utilizações + sarrafos e pregos</v>
      </c>
      <c r="C46" s="320"/>
      <c r="D46" s="320"/>
      <c r="E46" s="135">
        <f>Planilha!J46</f>
        <v>0</v>
      </c>
      <c r="F46" s="237"/>
      <c r="G46" s="237"/>
      <c r="H46" s="237"/>
      <c r="I46" s="237"/>
      <c r="J46" s="237"/>
      <c r="K46" s="237"/>
      <c r="L46" s="237"/>
      <c r="M46" s="237"/>
      <c r="N46" s="237"/>
      <c r="O46" s="237"/>
      <c r="P46" s="136">
        <f t="shared" si="6"/>
        <v>0</v>
      </c>
    </row>
    <row r="47" spans="1:16" s="62" customFormat="1" ht="15" customHeight="1" x14ac:dyDescent="0.2">
      <c r="A47" s="134" t="str">
        <f>Planilha!A47</f>
        <v>4.6</v>
      </c>
      <c r="B47" s="320" t="str">
        <f>Planilha!B47</f>
        <v xml:space="preserve">                        {aço + arame recozido nº 18</v>
      </c>
      <c r="C47" s="320"/>
      <c r="D47" s="320"/>
      <c r="E47" s="135">
        <f>Planilha!J47</f>
        <v>0</v>
      </c>
      <c r="F47" s="237"/>
      <c r="G47" s="237"/>
      <c r="H47" s="237"/>
      <c r="I47" s="237"/>
      <c r="J47" s="237"/>
      <c r="K47" s="237"/>
      <c r="L47" s="237"/>
      <c r="M47" s="237"/>
      <c r="N47" s="237"/>
      <c r="O47" s="237"/>
      <c r="P47" s="136">
        <f t="shared" si="6"/>
        <v>0</v>
      </c>
    </row>
    <row r="48" spans="1:16" s="62" customFormat="1" ht="15" customHeight="1" x14ac:dyDescent="0.2">
      <c r="A48" s="134" t="str">
        <f>Planilha!A48</f>
        <v>4.7</v>
      </c>
      <c r="B48" s="320" t="str">
        <f>Planilha!B48</f>
        <v xml:space="preserve">                          {concreto    fck = 35MPa</v>
      </c>
      <c r="C48" s="320"/>
      <c r="D48" s="320"/>
      <c r="E48" s="135">
        <f>Planilha!J48</f>
        <v>0</v>
      </c>
      <c r="F48" s="237"/>
      <c r="G48" s="237"/>
      <c r="H48" s="237"/>
      <c r="I48" s="237"/>
      <c r="J48" s="237"/>
      <c r="K48" s="237"/>
      <c r="L48" s="237"/>
      <c r="M48" s="237"/>
      <c r="N48" s="237"/>
      <c r="O48" s="237"/>
      <c r="P48" s="136">
        <f t="shared" si="6"/>
        <v>0</v>
      </c>
    </row>
    <row r="49" spans="1:16" s="62" customFormat="1" ht="15" customHeight="1" x14ac:dyDescent="0.2">
      <c r="A49" s="134" t="str">
        <f>Planilha!A49</f>
        <v>4.8</v>
      </c>
      <c r="B49" s="320" t="str">
        <f>Planilha!B49</f>
        <v>Vigas baldrames {mont./desmont.de formas de chp.de mad. Resin. # = 14mm + sarrafo e pregos</v>
      </c>
      <c r="C49" s="320"/>
      <c r="D49" s="320"/>
      <c r="E49" s="135">
        <f>Planilha!J49</f>
        <v>0</v>
      </c>
      <c r="F49" s="237"/>
      <c r="G49" s="237"/>
      <c r="H49" s="237"/>
      <c r="I49" s="237"/>
      <c r="J49" s="237"/>
      <c r="K49" s="237"/>
      <c r="L49" s="237"/>
      <c r="M49" s="237"/>
      <c r="N49" s="237"/>
      <c r="O49" s="237"/>
      <c r="P49" s="136">
        <f t="shared" si="6"/>
        <v>0</v>
      </c>
    </row>
    <row r="50" spans="1:16" s="62" customFormat="1" ht="15" customHeight="1" x14ac:dyDescent="0.2">
      <c r="A50" s="134" t="str">
        <f>Planilha!A50</f>
        <v>4.9</v>
      </c>
      <c r="B50" s="320" t="str">
        <f>Planilha!B50</f>
        <v xml:space="preserve">                        {aço + arame recozido nº 18</v>
      </c>
      <c r="C50" s="320"/>
      <c r="D50" s="320"/>
      <c r="E50" s="135">
        <f>Planilha!J50</f>
        <v>0</v>
      </c>
      <c r="F50" s="237"/>
      <c r="G50" s="237"/>
      <c r="H50" s="237"/>
      <c r="I50" s="237"/>
      <c r="J50" s="237"/>
      <c r="K50" s="237"/>
      <c r="L50" s="237"/>
      <c r="M50" s="237"/>
      <c r="N50" s="237"/>
      <c r="O50" s="237"/>
      <c r="P50" s="136">
        <f t="shared" si="6"/>
        <v>0</v>
      </c>
    </row>
    <row r="51" spans="1:16" s="62" customFormat="1" ht="15" customHeight="1" x14ac:dyDescent="0.2">
      <c r="A51" s="134" t="str">
        <f>Planilha!A51</f>
        <v>4.10</v>
      </c>
      <c r="B51" s="320" t="str">
        <f>Planilha!B51</f>
        <v xml:space="preserve">                          {concreto    fck = 35MPa</v>
      </c>
      <c r="C51" s="320"/>
      <c r="D51" s="320"/>
      <c r="E51" s="135">
        <f>Planilha!J51</f>
        <v>0</v>
      </c>
      <c r="F51" s="237"/>
      <c r="G51" s="237"/>
      <c r="H51" s="237"/>
      <c r="I51" s="237"/>
      <c r="J51" s="237"/>
      <c r="K51" s="237"/>
      <c r="L51" s="237"/>
      <c r="M51" s="237"/>
      <c r="N51" s="237"/>
      <c r="O51" s="237"/>
      <c r="P51" s="136">
        <f t="shared" si="6"/>
        <v>0</v>
      </c>
    </row>
    <row r="52" spans="1:16" s="62" customFormat="1" ht="15" customHeight="1" x14ac:dyDescent="0.2">
      <c r="A52" s="134"/>
      <c r="B52" s="330" t="str">
        <f>Planilha!B52</f>
        <v>Fosso</v>
      </c>
      <c r="C52" s="330"/>
      <c r="D52" s="330"/>
      <c r="E52" s="135"/>
      <c r="F52" s="140"/>
      <c r="G52" s="140"/>
      <c r="H52" s="140"/>
      <c r="I52" s="140"/>
      <c r="J52" s="140"/>
      <c r="K52" s="140"/>
      <c r="L52" s="140"/>
      <c r="M52" s="140"/>
      <c r="N52" s="140"/>
      <c r="O52" s="140"/>
      <c r="P52" s="136"/>
    </row>
    <row r="53" spans="1:16" s="62" customFormat="1" ht="15" customHeight="1" x14ac:dyDescent="0.2">
      <c r="A53" s="134" t="str">
        <f>Planilha!A53</f>
        <v>4.11</v>
      </c>
      <c r="B53" s="320" t="str">
        <f>Planilha!B53</f>
        <v>Estaca escavada mecanicamente, f = 40 cm, incluído concreto usinado e armadura longitudinal</v>
      </c>
      <c r="C53" s="320"/>
      <c r="D53" s="320"/>
      <c r="E53" s="135">
        <f>Planilha!J53</f>
        <v>0</v>
      </c>
      <c r="F53" s="237"/>
      <c r="G53" s="237"/>
      <c r="H53" s="237"/>
      <c r="I53" s="237"/>
      <c r="J53" s="237"/>
      <c r="K53" s="237"/>
      <c r="L53" s="237"/>
      <c r="M53" s="237"/>
      <c r="N53" s="237"/>
      <c r="O53" s="237"/>
      <c r="P53" s="136">
        <f t="shared" si="6"/>
        <v>0</v>
      </c>
    </row>
    <row r="54" spans="1:16" s="62" customFormat="1" ht="30" customHeight="1" x14ac:dyDescent="0.2">
      <c r="A54" s="134" t="str">
        <f>Planilha!A54</f>
        <v>4.12</v>
      </c>
      <c r="B54" s="320" t="str">
        <f>Planilha!B54</f>
        <v>Blocos {montagem e desmontagem de formas em madeira serrada, e = 25 mm, 4 utilizações + sarrafos e pregos</v>
      </c>
      <c r="C54" s="320"/>
      <c r="D54" s="320"/>
      <c r="E54" s="135">
        <f>Planilha!J54</f>
        <v>0</v>
      </c>
      <c r="F54" s="237"/>
      <c r="G54" s="237"/>
      <c r="H54" s="237"/>
      <c r="I54" s="237"/>
      <c r="J54" s="237"/>
      <c r="K54" s="237"/>
      <c r="L54" s="237"/>
      <c r="M54" s="237"/>
      <c r="N54" s="237"/>
      <c r="O54" s="237"/>
      <c r="P54" s="136">
        <f t="shared" si="6"/>
        <v>0</v>
      </c>
    </row>
    <row r="55" spans="1:16" s="62" customFormat="1" ht="15" customHeight="1" x14ac:dyDescent="0.2">
      <c r="A55" s="134" t="str">
        <f>Planilha!A55</f>
        <v>4.13</v>
      </c>
      <c r="B55" s="320" t="str">
        <f>Planilha!B55</f>
        <v xml:space="preserve">                        {aço + arame recozido nº 18</v>
      </c>
      <c r="C55" s="320"/>
      <c r="D55" s="320"/>
      <c r="E55" s="135">
        <f>Planilha!J55</f>
        <v>0</v>
      </c>
      <c r="F55" s="237"/>
      <c r="G55" s="237"/>
      <c r="H55" s="237"/>
      <c r="I55" s="237"/>
      <c r="J55" s="237"/>
      <c r="K55" s="237"/>
      <c r="L55" s="237"/>
      <c r="M55" s="237"/>
      <c r="N55" s="237"/>
      <c r="O55" s="237"/>
      <c r="P55" s="136">
        <f t="shared" si="6"/>
        <v>0</v>
      </c>
    </row>
    <row r="56" spans="1:16" s="62" customFormat="1" ht="15" customHeight="1" x14ac:dyDescent="0.2">
      <c r="A56" s="134" t="str">
        <f>Planilha!A56</f>
        <v>4.14</v>
      </c>
      <c r="B56" s="320" t="str">
        <f>Planilha!B56</f>
        <v xml:space="preserve">                          {concreto    fck = 35MPa</v>
      </c>
      <c r="C56" s="320"/>
      <c r="D56" s="320"/>
      <c r="E56" s="135">
        <f>Planilha!J56</f>
        <v>0</v>
      </c>
      <c r="F56" s="237"/>
      <c r="G56" s="237"/>
      <c r="H56" s="237"/>
      <c r="I56" s="237"/>
      <c r="J56" s="237"/>
      <c r="K56" s="237"/>
      <c r="L56" s="237"/>
      <c r="M56" s="237"/>
      <c r="N56" s="237"/>
      <c r="O56" s="237"/>
      <c r="P56" s="136">
        <f t="shared" si="6"/>
        <v>0</v>
      </c>
    </row>
    <row r="57" spans="1:16" s="62" customFormat="1" ht="30" customHeight="1" x14ac:dyDescent="0.2">
      <c r="A57" s="134" t="str">
        <f>Planilha!A57</f>
        <v>4.15</v>
      </c>
      <c r="B57" s="320" t="str">
        <f>Planilha!B57</f>
        <v>Vigas baldrames {mont./desmont.de formas de chp.de mad. Resin. # = 14mm + sarrafo e pregos</v>
      </c>
      <c r="C57" s="320"/>
      <c r="D57" s="320"/>
      <c r="E57" s="135">
        <f>Planilha!J57</f>
        <v>0</v>
      </c>
      <c r="F57" s="237"/>
      <c r="G57" s="237"/>
      <c r="H57" s="237"/>
      <c r="I57" s="237"/>
      <c r="J57" s="237"/>
      <c r="K57" s="237"/>
      <c r="L57" s="237"/>
      <c r="M57" s="237"/>
      <c r="N57" s="237"/>
      <c r="O57" s="237"/>
      <c r="P57" s="136">
        <f t="shared" si="6"/>
        <v>0</v>
      </c>
    </row>
    <row r="58" spans="1:16" s="62" customFormat="1" ht="15" customHeight="1" x14ac:dyDescent="0.2">
      <c r="A58" s="134" t="str">
        <f>Planilha!A58</f>
        <v>4.16</v>
      </c>
      <c r="B58" s="320" t="str">
        <f>Planilha!B58</f>
        <v xml:space="preserve">                        {aço + arame recozido nº 18</v>
      </c>
      <c r="C58" s="320"/>
      <c r="D58" s="320"/>
      <c r="E58" s="135">
        <f>Planilha!J58</f>
        <v>0</v>
      </c>
      <c r="F58" s="237"/>
      <c r="G58" s="237"/>
      <c r="H58" s="237"/>
      <c r="I58" s="237"/>
      <c r="J58" s="237"/>
      <c r="K58" s="237"/>
      <c r="L58" s="237"/>
      <c r="M58" s="237"/>
      <c r="N58" s="237"/>
      <c r="O58" s="237"/>
      <c r="P58" s="136">
        <f t="shared" si="6"/>
        <v>0</v>
      </c>
    </row>
    <row r="59" spans="1:16" s="62" customFormat="1" ht="15" customHeight="1" x14ac:dyDescent="0.2">
      <c r="A59" s="134" t="str">
        <f>Planilha!A59</f>
        <v>4.17</v>
      </c>
      <c r="B59" s="320" t="str">
        <f>Planilha!B59</f>
        <v xml:space="preserve">                          {concreto    fck = 35MPa</v>
      </c>
      <c r="C59" s="320"/>
      <c r="D59" s="320"/>
      <c r="E59" s="135">
        <f>Planilha!J59</f>
        <v>0</v>
      </c>
      <c r="F59" s="237"/>
      <c r="G59" s="237"/>
      <c r="H59" s="237"/>
      <c r="I59" s="237"/>
      <c r="J59" s="237"/>
      <c r="K59" s="237"/>
      <c r="L59" s="237"/>
      <c r="M59" s="237"/>
      <c r="N59" s="237"/>
      <c r="O59" s="237"/>
      <c r="P59" s="136">
        <f t="shared" si="6"/>
        <v>0</v>
      </c>
    </row>
    <row r="60" spans="1:16" s="62" customFormat="1" ht="15" customHeight="1" x14ac:dyDescent="0.2">
      <c r="A60" s="134"/>
      <c r="B60" s="330" t="str">
        <f>Planilha!B60</f>
        <v>Contenção</v>
      </c>
      <c r="C60" s="330"/>
      <c r="D60" s="330"/>
      <c r="E60" s="135"/>
      <c r="F60" s="140"/>
      <c r="G60" s="140"/>
      <c r="H60" s="140"/>
      <c r="I60" s="140"/>
      <c r="J60" s="140"/>
      <c r="K60" s="140"/>
      <c r="L60" s="140"/>
      <c r="M60" s="140"/>
      <c r="N60" s="140"/>
      <c r="O60" s="140"/>
      <c r="P60" s="136"/>
    </row>
    <row r="61" spans="1:16" s="62" customFormat="1" ht="15" customHeight="1" x14ac:dyDescent="0.2">
      <c r="A61" s="134" t="str">
        <f>Planilha!A61</f>
        <v>4.18</v>
      </c>
      <c r="B61" s="320" t="str">
        <f>Planilha!B61</f>
        <v>Estaca escavada mecanicamente, f = 25 cm, incluído concreto usinado e armadura longitudinal</v>
      </c>
      <c r="C61" s="320"/>
      <c r="D61" s="320"/>
      <c r="E61" s="135">
        <f>Planilha!J61</f>
        <v>0</v>
      </c>
      <c r="F61" s="237"/>
      <c r="G61" s="237"/>
      <c r="H61" s="237"/>
      <c r="I61" s="237"/>
      <c r="J61" s="237"/>
      <c r="K61" s="237"/>
      <c r="L61" s="237"/>
      <c r="M61" s="237"/>
      <c r="N61" s="237"/>
      <c r="O61" s="237"/>
      <c r="P61" s="136">
        <f t="shared" si="6"/>
        <v>0</v>
      </c>
    </row>
    <row r="62" spans="1:16" s="62" customFormat="1" ht="15" customHeight="1" x14ac:dyDescent="0.2">
      <c r="A62" s="134" t="str">
        <f>Planilha!A62</f>
        <v>4.19</v>
      </c>
      <c r="B62" s="320" t="str">
        <f>Planilha!B62</f>
        <v>Vigas baldrames {formas de chp. de mad. res. # = 14mm + sarrafo e pregos</v>
      </c>
      <c r="C62" s="320"/>
      <c r="D62" s="320"/>
      <c r="E62" s="135">
        <f>Planilha!J62</f>
        <v>0</v>
      </c>
      <c r="F62" s="237"/>
      <c r="G62" s="237"/>
      <c r="H62" s="237"/>
      <c r="I62" s="237"/>
      <c r="J62" s="237"/>
      <c r="K62" s="237"/>
      <c r="L62" s="237"/>
      <c r="M62" s="237"/>
      <c r="N62" s="237"/>
      <c r="O62" s="237"/>
      <c r="P62" s="136">
        <f t="shared" si="6"/>
        <v>0</v>
      </c>
    </row>
    <row r="63" spans="1:16" s="62" customFormat="1" ht="15" customHeight="1" x14ac:dyDescent="0.2">
      <c r="A63" s="134" t="str">
        <f>Planilha!A63</f>
        <v>4.20</v>
      </c>
      <c r="B63" s="320" t="str">
        <f>Planilha!B63</f>
        <v xml:space="preserve">                           {aço + arame recozido nº 18</v>
      </c>
      <c r="C63" s="320"/>
      <c r="D63" s="320"/>
      <c r="E63" s="135">
        <f>Planilha!J63</f>
        <v>0</v>
      </c>
      <c r="F63" s="237"/>
      <c r="G63" s="237"/>
      <c r="H63" s="237"/>
      <c r="I63" s="237"/>
      <c r="J63" s="237"/>
      <c r="K63" s="237"/>
      <c r="L63" s="237"/>
      <c r="M63" s="237"/>
      <c r="N63" s="237"/>
      <c r="O63" s="237"/>
      <c r="P63" s="136">
        <f t="shared" si="6"/>
        <v>0</v>
      </c>
    </row>
    <row r="64" spans="1:16" s="62" customFormat="1" ht="15" customHeight="1" x14ac:dyDescent="0.2">
      <c r="A64" s="134" t="str">
        <f>Planilha!A64</f>
        <v>4.21</v>
      </c>
      <c r="B64" s="320" t="str">
        <f>Planilha!B64</f>
        <v xml:space="preserve">                          {concreto    fck = 35MPa</v>
      </c>
      <c r="C64" s="320"/>
      <c r="D64" s="320"/>
      <c r="E64" s="135">
        <f>Planilha!J64</f>
        <v>0</v>
      </c>
      <c r="F64" s="237"/>
      <c r="G64" s="237"/>
      <c r="H64" s="237"/>
      <c r="I64" s="237"/>
      <c r="J64" s="237"/>
      <c r="K64" s="237"/>
      <c r="L64" s="237"/>
      <c r="M64" s="237"/>
      <c r="N64" s="237"/>
      <c r="O64" s="237"/>
      <c r="P64" s="136">
        <f t="shared" si="6"/>
        <v>0</v>
      </c>
    </row>
    <row r="65" spans="1:16" s="62" customFormat="1" ht="15" customHeight="1" x14ac:dyDescent="0.2">
      <c r="A65" s="134"/>
      <c r="B65" s="330" t="s">
        <v>6</v>
      </c>
      <c r="C65" s="330"/>
      <c r="D65" s="330"/>
      <c r="E65" s="138">
        <f>SUM(E41:E64)</f>
        <v>0</v>
      </c>
      <c r="F65" s="137">
        <f t="shared" ref="F65:O65" si="7">SUMPRODUCT($E$41:$E$64, F41:F64)</f>
        <v>0</v>
      </c>
      <c r="G65" s="137">
        <f t="shared" si="7"/>
        <v>0</v>
      </c>
      <c r="H65" s="137">
        <f t="shared" si="7"/>
        <v>0</v>
      </c>
      <c r="I65" s="137">
        <f t="shared" si="7"/>
        <v>0</v>
      </c>
      <c r="J65" s="137">
        <f t="shared" si="7"/>
        <v>0</v>
      </c>
      <c r="K65" s="137">
        <f t="shared" si="7"/>
        <v>0</v>
      </c>
      <c r="L65" s="137">
        <f t="shared" si="7"/>
        <v>0</v>
      </c>
      <c r="M65" s="137">
        <f t="shared" si="7"/>
        <v>0</v>
      </c>
      <c r="N65" s="137">
        <f t="shared" si="7"/>
        <v>0</v>
      </c>
      <c r="O65" s="137">
        <f t="shared" si="7"/>
        <v>0</v>
      </c>
      <c r="P65" s="137">
        <f>SUM(F65:O65)</f>
        <v>0</v>
      </c>
    </row>
    <row r="66" spans="1:16" s="62" customFormat="1" ht="15" customHeight="1" x14ac:dyDescent="0.2">
      <c r="A66" s="321"/>
      <c r="B66" s="322"/>
      <c r="C66" s="322"/>
      <c r="D66" s="322"/>
      <c r="E66" s="322"/>
      <c r="F66" s="322"/>
      <c r="G66" s="322"/>
      <c r="H66" s="322"/>
      <c r="I66" s="322"/>
      <c r="J66" s="322"/>
      <c r="K66" s="322"/>
      <c r="L66" s="322"/>
      <c r="M66" s="322"/>
      <c r="N66" s="322"/>
      <c r="O66" s="322"/>
      <c r="P66" s="323"/>
    </row>
    <row r="67" spans="1:16" s="62" customFormat="1" ht="15" customHeight="1" x14ac:dyDescent="0.2">
      <c r="A67" s="133" t="s">
        <v>15</v>
      </c>
      <c r="B67" s="324" t="s">
        <v>16</v>
      </c>
      <c r="C67" s="324"/>
      <c r="D67" s="324"/>
      <c r="E67" s="324"/>
      <c r="F67" s="324"/>
      <c r="G67" s="324"/>
      <c r="H67" s="324"/>
      <c r="I67" s="324"/>
      <c r="J67" s="324"/>
      <c r="K67" s="324"/>
      <c r="L67" s="324"/>
      <c r="M67" s="324"/>
      <c r="N67" s="324"/>
      <c r="O67" s="324"/>
      <c r="P67" s="324"/>
    </row>
    <row r="68" spans="1:16" s="62" customFormat="1" ht="15" customHeight="1" x14ac:dyDescent="0.2">
      <c r="A68" s="134" t="str">
        <f>Planilha!A68</f>
        <v>5.1</v>
      </c>
      <c r="B68" s="320" t="str">
        <f>Planilha!B68</f>
        <v>Não se aplica</v>
      </c>
      <c r="C68" s="320"/>
      <c r="D68" s="320"/>
      <c r="E68" s="93">
        <f>Planilha!J68</f>
        <v>0</v>
      </c>
      <c r="F68" s="140"/>
      <c r="G68" s="140"/>
      <c r="H68" s="140"/>
      <c r="I68" s="140"/>
      <c r="J68" s="140"/>
      <c r="K68" s="140"/>
      <c r="L68" s="140"/>
      <c r="M68" s="140"/>
      <c r="N68" s="140"/>
      <c r="O68" s="140"/>
      <c r="P68" s="136">
        <f>SUM(F68:O68)</f>
        <v>0</v>
      </c>
    </row>
    <row r="69" spans="1:16" s="62" customFormat="1" ht="15" customHeight="1" x14ac:dyDescent="0.2">
      <c r="A69" s="134"/>
      <c r="B69" s="330" t="s">
        <v>6</v>
      </c>
      <c r="C69" s="330"/>
      <c r="D69" s="330"/>
      <c r="E69" s="141">
        <f>SUM(E68:E68)</f>
        <v>0</v>
      </c>
      <c r="F69" s="141">
        <f>F68*$E$68</f>
        <v>0</v>
      </c>
      <c r="G69" s="141">
        <f t="shared" ref="G69:O69" si="8">G68*$E$68</f>
        <v>0</v>
      </c>
      <c r="H69" s="141">
        <f t="shared" si="8"/>
        <v>0</v>
      </c>
      <c r="I69" s="141">
        <f t="shared" si="8"/>
        <v>0</v>
      </c>
      <c r="J69" s="141">
        <f t="shared" si="8"/>
        <v>0</v>
      </c>
      <c r="K69" s="141">
        <f t="shared" si="8"/>
        <v>0</v>
      </c>
      <c r="L69" s="141">
        <f t="shared" si="8"/>
        <v>0</v>
      </c>
      <c r="M69" s="141">
        <f t="shared" si="8"/>
        <v>0</v>
      </c>
      <c r="N69" s="141">
        <f t="shared" si="8"/>
        <v>0</v>
      </c>
      <c r="O69" s="141">
        <f t="shared" si="8"/>
        <v>0</v>
      </c>
      <c r="P69" s="142">
        <f>SUM(F69:O69)</f>
        <v>0</v>
      </c>
    </row>
    <row r="70" spans="1:16" s="62" customFormat="1" ht="15" customHeight="1" x14ac:dyDescent="0.2">
      <c r="A70" s="321"/>
      <c r="B70" s="322"/>
      <c r="C70" s="322"/>
      <c r="D70" s="322"/>
      <c r="E70" s="322"/>
      <c r="F70" s="322"/>
      <c r="G70" s="322"/>
      <c r="H70" s="322"/>
      <c r="I70" s="322"/>
      <c r="J70" s="322"/>
      <c r="K70" s="322"/>
      <c r="L70" s="322"/>
      <c r="M70" s="322"/>
      <c r="N70" s="322"/>
      <c r="O70" s="322"/>
      <c r="P70" s="323"/>
    </row>
    <row r="71" spans="1:16" s="85" customFormat="1" ht="15" customHeight="1" x14ac:dyDescent="0.2">
      <c r="A71" s="143" t="s">
        <v>17</v>
      </c>
      <c r="B71" s="331" t="s">
        <v>18</v>
      </c>
      <c r="C71" s="331"/>
      <c r="D71" s="331"/>
      <c r="E71" s="331"/>
      <c r="F71" s="331"/>
      <c r="G71" s="331"/>
      <c r="H71" s="331"/>
      <c r="I71" s="331"/>
      <c r="J71" s="331"/>
      <c r="K71" s="331"/>
      <c r="L71" s="331"/>
      <c r="M71" s="331"/>
      <c r="N71" s="331"/>
      <c r="O71" s="331"/>
      <c r="P71" s="331"/>
    </row>
    <row r="72" spans="1:16" s="62" customFormat="1" ht="30" customHeight="1" x14ac:dyDescent="0.2">
      <c r="A72" s="134" t="str">
        <f>Planilha!A72</f>
        <v>6.1</v>
      </c>
      <c r="B72" s="319" t="str">
        <f>Planilha!B72</f>
        <v>Pilares {montagem e desmontagem de formas de chp. de mad. compensada resinada, e = 17 mm + sarrafos e pregos, 4 utilizações</v>
      </c>
      <c r="C72" s="319"/>
      <c r="D72" s="319"/>
      <c r="E72" s="135">
        <f>Planilha!J72</f>
        <v>0</v>
      </c>
      <c r="F72" s="237"/>
      <c r="G72" s="237"/>
      <c r="H72" s="237"/>
      <c r="I72" s="237"/>
      <c r="J72" s="237"/>
      <c r="K72" s="237"/>
      <c r="L72" s="237"/>
      <c r="M72" s="237"/>
      <c r="N72" s="237"/>
      <c r="O72" s="237"/>
      <c r="P72" s="136">
        <f>SUM(F72:O72)</f>
        <v>0</v>
      </c>
    </row>
    <row r="73" spans="1:16" s="62" customFormat="1" ht="15" customHeight="1" x14ac:dyDescent="0.2">
      <c r="A73" s="134" t="str">
        <f>Planilha!A73</f>
        <v>6.2</v>
      </c>
      <c r="B73" s="319" t="str">
        <f>Planilha!B73</f>
        <v xml:space="preserve">                       {aço + arame recozido nº 18</v>
      </c>
      <c r="C73" s="319"/>
      <c r="D73" s="319"/>
      <c r="E73" s="135">
        <f>Planilha!J73</f>
        <v>0</v>
      </c>
      <c r="F73" s="237"/>
      <c r="G73" s="237"/>
      <c r="H73" s="237"/>
      <c r="I73" s="237"/>
      <c r="J73" s="237"/>
      <c r="K73" s="237"/>
      <c r="L73" s="237"/>
      <c r="M73" s="237"/>
      <c r="N73" s="237"/>
      <c r="O73" s="237"/>
      <c r="P73" s="136">
        <f t="shared" ref="P73:P98" si="9">SUM(F73:O73)</f>
        <v>0</v>
      </c>
    </row>
    <row r="74" spans="1:16" s="62" customFormat="1" ht="15" customHeight="1" x14ac:dyDescent="0.2">
      <c r="A74" s="134" t="str">
        <f>Planilha!A74</f>
        <v>6.3</v>
      </c>
      <c r="B74" s="319" t="str">
        <f>Planilha!B74</f>
        <v xml:space="preserve">                       {concreto    fck = 35MPa</v>
      </c>
      <c r="C74" s="319"/>
      <c r="D74" s="319"/>
      <c r="E74" s="135">
        <f>Planilha!J74</f>
        <v>0</v>
      </c>
      <c r="F74" s="237"/>
      <c r="G74" s="237"/>
      <c r="H74" s="237"/>
      <c r="I74" s="237"/>
      <c r="J74" s="237"/>
      <c r="K74" s="237"/>
      <c r="L74" s="237"/>
      <c r="M74" s="237"/>
      <c r="N74" s="237"/>
      <c r="O74" s="237"/>
      <c r="P74" s="136">
        <f t="shared" si="9"/>
        <v>0</v>
      </c>
    </row>
    <row r="75" spans="1:16" s="62" customFormat="1" ht="30" customHeight="1" x14ac:dyDescent="0.2">
      <c r="A75" s="134" t="str">
        <f>Planilha!A75</f>
        <v>6.4</v>
      </c>
      <c r="B75" s="319" t="str">
        <f>Planilha!B75</f>
        <v>Vigas {montagem e desmontagem de formas de chp. de mad. serrada, e = 25 mm, sarrafos + pregos + escoras do tipo pontalete em madeira, 4 utilizações</v>
      </c>
      <c r="C75" s="319"/>
      <c r="D75" s="319"/>
      <c r="E75" s="135">
        <f>Planilha!J75</f>
        <v>0</v>
      </c>
      <c r="F75" s="237"/>
      <c r="G75" s="237"/>
      <c r="H75" s="237"/>
      <c r="I75" s="237"/>
      <c r="J75" s="237"/>
      <c r="K75" s="237"/>
      <c r="L75" s="237"/>
      <c r="M75" s="237"/>
      <c r="N75" s="237"/>
      <c r="O75" s="237"/>
      <c r="P75" s="136">
        <f t="shared" si="9"/>
        <v>0</v>
      </c>
    </row>
    <row r="76" spans="1:16" s="62" customFormat="1" ht="15" customHeight="1" x14ac:dyDescent="0.2">
      <c r="A76" s="134" t="str">
        <f>Planilha!A76</f>
        <v>6.5</v>
      </c>
      <c r="B76" s="319" t="str">
        <f>Planilha!B76</f>
        <v xml:space="preserve">                       {aço + arame recozido nº 18</v>
      </c>
      <c r="C76" s="319"/>
      <c r="D76" s="319"/>
      <c r="E76" s="135">
        <f>Planilha!J76</f>
        <v>0</v>
      </c>
      <c r="F76" s="237"/>
      <c r="G76" s="237"/>
      <c r="H76" s="237"/>
      <c r="I76" s="237"/>
      <c r="J76" s="237"/>
      <c r="K76" s="237"/>
      <c r="L76" s="237"/>
      <c r="M76" s="237"/>
      <c r="N76" s="237"/>
      <c r="O76" s="237"/>
      <c r="P76" s="136">
        <f t="shared" si="9"/>
        <v>0</v>
      </c>
    </row>
    <row r="77" spans="1:16" s="62" customFormat="1" ht="15" customHeight="1" x14ac:dyDescent="0.2">
      <c r="A77" s="134" t="str">
        <f>Planilha!A77</f>
        <v>6.6</v>
      </c>
      <c r="B77" s="319" t="str">
        <f>Planilha!B77</f>
        <v xml:space="preserve">                       {concreto    fck = 35MPa</v>
      </c>
      <c r="C77" s="319"/>
      <c r="D77" s="319"/>
      <c r="E77" s="135">
        <f>Planilha!J77</f>
        <v>0</v>
      </c>
      <c r="F77" s="237"/>
      <c r="G77" s="237"/>
      <c r="H77" s="237"/>
      <c r="I77" s="237"/>
      <c r="J77" s="237"/>
      <c r="K77" s="237"/>
      <c r="L77" s="237"/>
      <c r="M77" s="237"/>
      <c r="N77" s="237"/>
      <c r="O77" s="237"/>
      <c r="P77" s="136">
        <f t="shared" si="9"/>
        <v>0</v>
      </c>
    </row>
    <row r="78" spans="1:16" s="62" customFormat="1" ht="30" customHeight="1" x14ac:dyDescent="0.2">
      <c r="A78" s="134" t="str">
        <f>Planilha!A78</f>
        <v>6.7</v>
      </c>
      <c r="B78" s="319" t="str">
        <f>Planilha!B78</f>
        <v>Vergas {montagem e desmontagem de formas de chp. de mad. serrada, e = 25 mm, sarrafos + pregos + escoras do tipo pontalete em madeira, 4 utilizações</v>
      </c>
      <c r="C78" s="319"/>
      <c r="D78" s="319"/>
      <c r="E78" s="135">
        <f>Planilha!J78</f>
        <v>0</v>
      </c>
      <c r="F78" s="237"/>
      <c r="G78" s="237"/>
      <c r="H78" s="237"/>
      <c r="I78" s="237"/>
      <c r="J78" s="237"/>
      <c r="K78" s="237"/>
      <c r="L78" s="237"/>
      <c r="M78" s="237"/>
      <c r="N78" s="237"/>
      <c r="O78" s="237"/>
      <c r="P78" s="136">
        <f t="shared" si="9"/>
        <v>0</v>
      </c>
    </row>
    <row r="79" spans="1:16" s="62" customFormat="1" ht="15" customHeight="1" x14ac:dyDescent="0.2">
      <c r="A79" s="134" t="str">
        <f>Planilha!A79</f>
        <v>6.8</v>
      </c>
      <c r="B79" s="319" t="str">
        <f>Planilha!B79</f>
        <v xml:space="preserve">                       {aço + arame recozido nº 18</v>
      </c>
      <c r="C79" s="319"/>
      <c r="D79" s="319"/>
      <c r="E79" s="135">
        <f>Planilha!J79</f>
        <v>0</v>
      </c>
      <c r="F79" s="237"/>
      <c r="G79" s="237"/>
      <c r="H79" s="237"/>
      <c r="I79" s="237"/>
      <c r="J79" s="237"/>
      <c r="K79" s="237"/>
      <c r="L79" s="237"/>
      <c r="M79" s="237"/>
      <c r="N79" s="237"/>
      <c r="O79" s="237"/>
      <c r="P79" s="136">
        <f t="shared" si="9"/>
        <v>0</v>
      </c>
    </row>
    <row r="80" spans="1:16" s="62" customFormat="1" ht="15" customHeight="1" x14ac:dyDescent="0.2">
      <c r="A80" s="134" t="str">
        <f>Planilha!A80</f>
        <v>6.9</v>
      </c>
      <c r="B80" s="319" t="str">
        <f>Planilha!B80</f>
        <v xml:space="preserve">                       {concreto    fck = 35MPa</v>
      </c>
      <c r="C80" s="319"/>
      <c r="D80" s="319"/>
      <c r="E80" s="135">
        <f>Planilha!J80</f>
        <v>0</v>
      </c>
      <c r="F80" s="237"/>
      <c r="G80" s="237"/>
      <c r="H80" s="237"/>
      <c r="I80" s="237"/>
      <c r="J80" s="237"/>
      <c r="K80" s="237"/>
      <c r="L80" s="237"/>
      <c r="M80" s="237"/>
      <c r="N80" s="237"/>
      <c r="O80" s="237"/>
      <c r="P80" s="136">
        <f t="shared" si="9"/>
        <v>0</v>
      </c>
    </row>
    <row r="81" spans="1:16" s="62" customFormat="1" ht="30" customHeight="1" x14ac:dyDescent="0.2">
      <c r="A81" s="134" t="str">
        <f>Planilha!A81</f>
        <v>6.10</v>
      </c>
      <c r="B81" s="319" t="str">
        <f>Planilha!B81</f>
        <v>Lajes maciça {montagem e desmontagem de formas de chp. de mad. serrada, e = 25 mm, sarrafos + pregos + escoras do tipo pontalete em madeira, 4 utilizações</v>
      </c>
      <c r="C81" s="319"/>
      <c r="D81" s="319"/>
      <c r="E81" s="135">
        <f>Planilha!J81</f>
        <v>0</v>
      </c>
      <c r="F81" s="237"/>
      <c r="G81" s="237"/>
      <c r="H81" s="237"/>
      <c r="I81" s="237"/>
      <c r="J81" s="237"/>
      <c r="K81" s="237"/>
      <c r="L81" s="237"/>
      <c r="M81" s="237"/>
      <c r="N81" s="237"/>
      <c r="O81" s="237"/>
      <c r="P81" s="136">
        <f t="shared" si="9"/>
        <v>0</v>
      </c>
    </row>
    <row r="82" spans="1:16" s="62" customFormat="1" ht="15" customHeight="1" x14ac:dyDescent="0.2">
      <c r="A82" s="134" t="str">
        <f>Planilha!A82</f>
        <v>6.11</v>
      </c>
      <c r="B82" s="319" t="str">
        <f>Planilha!B82</f>
        <v xml:space="preserve">                       {aço + arame recozido nº 18</v>
      </c>
      <c r="C82" s="319"/>
      <c r="D82" s="319"/>
      <c r="E82" s="135">
        <f>Planilha!J82</f>
        <v>0</v>
      </c>
      <c r="F82" s="237"/>
      <c r="G82" s="237"/>
      <c r="H82" s="237"/>
      <c r="I82" s="237"/>
      <c r="J82" s="237"/>
      <c r="K82" s="237"/>
      <c r="L82" s="237"/>
      <c r="M82" s="237"/>
      <c r="N82" s="237"/>
      <c r="O82" s="237"/>
      <c r="P82" s="136">
        <f t="shared" si="9"/>
        <v>0</v>
      </c>
    </row>
    <row r="83" spans="1:16" s="62" customFormat="1" ht="15" customHeight="1" x14ac:dyDescent="0.2">
      <c r="A83" s="134" t="str">
        <f>Planilha!A83</f>
        <v>6.12</v>
      </c>
      <c r="B83" s="319" t="str">
        <f>Planilha!B83</f>
        <v xml:space="preserve">                       {concreto    fck = 35MPa</v>
      </c>
      <c r="C83" s="319"/>
      <c r="D83" s="319"/>
      <c r="E83" s="135">
        <f>Planilha!J83</f>
        <v>0</v>
      </c>
      <c r="F83" s="237"/>
      <c r="G83" s="237"/>
      <c r="H83" s="237"/>
      <c r="I83" s="237"/>
      <c r="J83" s="237"/>
      <c r="K83" s="237"/>
      <c r="L83" s="237"/>
      <c r="M83" s="237"/>
      <c r="N83" s="237"/>
      <c r="O83" s="237"/>
      <c r="P83" s="136">
        <f t="shared" si="9"/>
        <v>0</v>
      </c>
    </row>
    <row r="84" spans="1:16" s="62" customFormat="1" ht="15" customHeight="1" x14ac:dyDescent="0.2">
      <c r="A84" s="134">
        <f>Planilha!A84</f>
        <v>0</v>
      </c>
      <c r="B84" s="325" t="str">
        <f>Planilha!B84</f>
        <v>Escadas</v>
      </c>
      <c r="C84" s="325"/>
      <c r="D84" s="325"/>
      <c r="E84" s="135"/>
      <c r="F84" s="140"/>
      <c r="G84" s="140"/>
      <c r="H84" s="140"/>
      <c r="I84" s="140"/>
      <c r="J84" s="140"/>
      <c r="K84" s="140"/>
      <c r="L84" s="140"/>
      <c r="M84" s="140"/>
      <c r="N84" s="140"/>
      <c r="O84" s="140"/>
      <c r="P84" s="136"/>
    </row>
    <row r="85" spans="1:16" s="62" customFormat="1" ht="30" customHeight="1" x14ac:dyDescent="0.2">
      <c r="A85" s="134" t="str">
        <f>Planilha!A85</f>
        <v>6.13</v>
      </c>
      <c r="B85" s="319" t="str">
        <f>Planilha!B85</f>
        <v>Escadas {montagem e desmontagem de formas de chp. de mad. compensada resinada, e = 17 mm, sarrafos + pregos, 4 utilizações</v>
      </c>
      <c r="C85" s="319"/>
      <c r="D85" s="319"/>
      <c r="E85" s="135">
        <f>Planilha!J85</f>
        <v>0</v>
      </c>
      <c r="F85" s="237"/>
      <c r="G85" s="237"/>
      <c r="H85" s="237"/>
      <c r="I85" s="237"/>
      <c r="J85" s="237"/>
      <c r="K85" s="237"/>
      <c r="L85" s="237"/>
      <c r="M85" s="237"/>
      <c r="N85" s="237"/>
      <c r="O85" s="237"/>
      <c r="P85" s="136">
        <f t="shared" si="9"/>
        <v>0</v>
      </c>
    </row>
    <row r="86" spans="1:16" s="62" customFormat="1" ht="15" customHeight="1" x14ac:dyDescent="0.2">
      <c r="A86" s="134" t="str">
        <f>Planilha!A86</f>
        <v>6.14</v>
      </c>
      <c r="B86" s="319" t="str">
        <f>Planilha!B86</f>
        <v xml:space="preserve">                       {aço + arame recozido nº 18</v>
      </c>
      <c r="C86" s="319"/>
      <c r="D86" s="319"/>
      <c r="E86" s="135">
        <f>Planilha!J86</f>
        <v>0</v>
      </c>
      <c r="F86" s="237"/>
      <c r="G86" s="237"/>
      <c r="H86" s="237"/>
      <c r="I86" s="237"/>
      <c r="J86" s="237"/>
      <c r="K86" s="237"/>
      <c r="L86" s="237"/>
      <c r="M86" s="237"/>
      <c r="N86" s="237"/>
      <c r="O86" s="237"/>
      <c r="P86" s="136">
        <f t="shared" si="9"/>
        <v>0</v>
      </c>
    </row>
    <row r="87" spans="1:16" s="62" customFormat="1" ht="15" customHeight="1" x14ac:dyDescent="0.2">
      <c r="A87" s="134" t="str">
        <f>Planilha!A87</f>
        <v>6.15</v>
      </c>
      <c r="B87" s="319" t="str">
        <f>Planilha!B87</f>
        <v xml:space="preserve">                       {concreto    fck = 35MPa</v>
      </c>
      <c r="C87" s="319"/>
      <c r="D87" s="319"/>
      <c r="E87" s="135">
        <f>Planilha!J87</f>
        <v>0</v>
      </c>
      <c r="F87" s="237"/>
      <c r="G87" s="237"/>
      <c r="H87" s="237"/>
      <c r="I87" s="237"/>
      <c r="J87" s="237"/>
      <c r="K87" s="237"/>
      <c r="L87" s="237"/>
      <c r="M87" s="237"/>
      <c r="N87" s="237"/>
      <c r="O87" s="237"/>
      <c r="P87" s="136">
        <f t="shared" si="9"/>
        <v>0</v>
      </c>
    </row>
    <row r="88" spans="1:16" s="62" customFormat="1" ht="15" customHeight="1" x14ac:dyDescent="0.2">
      <c r="A88" s="134">
        <f>Planilha!A88</f>
        <v>0</v>
      </c>
      <c r="B88" s="325" t="str">
        <f>Planilha!B88</f>
        <v>Fosso</v>
      </c>
      <c r="C88" s="325"/>
      <c r="D88" s="325"/>
      <c r="E88" s="135"/>
      <c r="F88" s="140"/>
      <c r="G88" s="140"/>
      <c r="H88" s="140"/>
      <c r="I88" s="140"/>
      <c r="J88" s="140"/>
      <c r="K88" s="140"/>
      <c r="L88" s="140"/>
      <c r="M88" s="140"/>
      <c r="N88" s="140"/>
      <c r="O88" s="140"/>
      <c r="P88" s="136"/>
    </row>
    <row r="89" spans="1:16" s="62" customFormat="1" ht="30" customHeight="1" x14ac:dyDescent="0.2">
      <c r="A89" s="134" t="str">
        <f>Planilha!A89</f>
        <v>6.16</v>
      </c>
      <c r="B89" s="319" t="str">
        <f>Planilha!B89</f>
        <v>Pilares {montagem e desmontagem de formas de chp. de mad. compensada resinada, e = 17 mm + sarrafos e pregos, 4 utilizações</v>
      </c>
      <c r="C89" s="319"/>
      <c r="D89" s="319"/>
      <c r="E89" s="135">
        <f>Planilha!J89</f>
        <v>0</v>
      </c>
      <c r="F89" s="237"/>
      <c r="G89" s="237"/>
      <c r="H89" s="237"/>
      <c r="I89" s="237"/>
      <c r="J89" s="237"/>
      <c r="K89" s="237"/>
      <c r="L89" s="237"/>
      <c r="M89" s="237"/>
      <c r="N89" s="237"/>
      <c r="O89" s="237"/>
      <c r="P89" s="136">
        <f t="shared" si="9"/>
        <v>0</v>
      </c>
    </row>
    <row r="90" spans="1:16" s="62" customFormat="1" ht="15" customHeight="1" x14ac:dyDescent="0.2">
      <c r="A90" s="134" t="str">
        <f>Planilha!A90</f>
        <v>6.17</v>
      </c>
      <c r="B90" s="319" t="str">
        <f>Planilha!B90</f>
        <v xml:space="preserve">                       {aço + arame recozido nº 18</v>
      </c>
      <c r="C90" s="319"/>
      <c r="D90" s="319"/>
      <c r="E90" s="135">
        <f>Planilha!J90</f>
        <v>0</v>
      </c>
      <c r="F90" s="237"/>
      <c r="G90" s="237"/>
      <c r="H90" s="237"/>
      <c r="I90" s="237"/>
      <c r="J90" s="237"/>
      <c r="K90" s="237"/>
      <c r="L90" s="237"/>
      <c r="M90" s="237"/>
      <c r="N90" s="237"/>
      <c r="O90" s="237"/>
      <c r="P90" s="136">
        <f t="shared" si="9"/>
        <v>0</v>
      </c>
    </row>
    <row r="91" spans="1:16" s="62" customFormat="1" ht="15" customHeight="1" x14ac:dyDescent="0.2">
      <c r="A91" s="134" t="str">
        <f>Planilha!A91</f>
        <v>6.18</v>
      </c>
      <c r="B91" s="319" t="str">
        <f>Planilha!B91</f>
        <v xml:space="preserve">                       {concreto    fck = 35MPa</v>
      </c>
      <c r="C91" s="319"/>
      <c r="D91" s="319"/>
      <c r="E91" s="135">
        <f>Planilha!J91</f>
        <v>0</v>
      </c>
      <c r="F91" s="237"/>
      <c r="G91" s="237"/>
      <c r="H91" s="237"/>
      <c r="I91" s="237"/>
      <c r="J91" s="237"/>
      <c r="K91" s="237"/>
      <c r="L91" s="237"/>
      <c r="M91" s="237"/>
      <c r="N91" s="237"/>
      <c r="O91" s="237"/>
      <c r="P91" s="136">
        <f t="shared" si="9"/>
        <v>0</v>
      </c>
    </row>
    <row r="92" spans="1:16" s="62" customFormat="1" ht="15" customHeight="1" x14ac:dyDescent="0.2">
      <c r="A92" s="134">
        <f>Planilha!A92</f>
        <v>0</v>
      </c>
      <c r="B92" s="325" t="str">
        <f>Planilha!B92</f>
        <v>Contenção</v>
      </c>
      <c r="C92" s="325"/>
      <c r="D92" s="325"/>
      <c r="E92" s="135"/>
      <c r="F92" s="237"/>
      <c r="G92" s="237"/>
      <c r="H92" s="237"/>
      <c r="I92" s="237"/>
      <c r="J92" s="237"/>
      <c r="K92" s="237"/>
      <c r="L92" s="237"/>
      <c r="M92" s="237"/>
      <c r="N92" s="237"/>
      <c r="O92" s="237"/>
      <c r="P92" s="136">
        <f t="shared" si="9"/>
        <v>0</v>
      </c>
    </row>
    <row r="93" spans="1:16" s="62" customFormat="1" ht="30" customHeight="1" x14ac:dyDescent="0.2">
      <c r="A93" s="134" t="str">
        <f>Planilha!A93</f>
        <v>6.19</v>
      </c>
      <c r="B93" s="319" t="str">
        <f>Planilha!B93</f>
        <v>Pilares {montagem e desmontagem de formas de chp. de mad. compensada resinada, e = 17 mm + sarrafos e pregos, 4 utilizações</v>
      </c>
      <c r="C93" s="319"/>
      <c r="D93" s="319"/>
      <c r="E93" s="135">
        <f>Planilha!J93</f>
        <v>0</v>
      </c>
      <c r="F93" s="237"/>
      <c r="G93" s="237"/>
      <c r="H93" s="237"/>
      <c r="I93" s="237"/>
      <c r="J93" s="237"/>
      <c r="K93" s="237"/>
      <c r="L93" s="237"/>
      <c r="M93" s="237"/>
      <c r="N93" s="237"/>
      <c r="O93" s="237"/>
      <c r="P93" s="136">
        <f t="shared" si="9"/>
        <v>0</v>
      </c>
    </row>
    <row r="94" spans="1:16" s="62" customFormat="1" ht="15" customHeight="1" x14ac:dyDescent="0.2">
      <c r="A94" s="134" t="str">
        <f>Planilha!A94</f>
        <v>6.20</v>
      </c>
      <c r="B94" s="319" t="str">
        <f>Planilha!B94</f>
        <v xml:space="preserve">                       {aço + arame recozido nº 18</v>
      </c>
      <c r="C94" s="319"/>
      <c r="D94" s="319"/>
      <c r="E94" s="135">
        <f>Planilha!J94</f>
        <v>0</v>
      </c>
      <c r="F94" s="237"/>
      <c r="G94" s="237"/>
      <c r="H94" s="237"/>
      <c r="I94" s="237"/>
      <c r="J94" s="237"/>
      <c r="K94" s="237"/>
      <c r="L94" s="237"/>
      <c r="M94" s="237"/>
      <c r="N94" s="237"/>
      <c r="O94" s="237"/>
      <c r="P94" s="136">
        <f t="shared" si="9"/>
        <v>0</v>
      </c>
    </row>
    <row r="95" spans="1:16" s="62" customFormat="1" ht="15" customHeight="1" x14ac:dyDescent="0.2">
      <c r="A95" s="134" t="str">
        <f>Planilha!A95</f>
        <v>6.21</v>
      </c>
      <c r="B95" s="319" t="str">
        <f>Planilha!B95</f>
        <v xml:space="preserve">                       {concreto    fck = 35MPa</v>
      </c>
      <c r="C95" s="319"/>
      <c r="D95" s="319"/>
      <c r="E95" s="135">
        <f>Planilha!J95</f>
        <v>0</v>
      </c>
      <c r="F95" s="237"/>
      <c r="G95" s="237"/>
      <c r="H95" s="237"/>
      <c r="I95" s="237"/>
      <c r="J95" s="237"/>
      <c r="K95" s="237"/>
      <c r="L95" s="237"/>
      <c r="M95" s="237"/>
      <c r="N95" s="237"/>
      <c r="O95" s="237"/>
      <c r="P95" s="136">
        <f t="shared" si="9"/>
        <v>0</v>
      </c>
    </row>
    <row r="96" spans="1:16" s="62" customFormat="1" ht="30" customHeight="1" x14ac:dyDescent="0.2">
      <c r="A96" s="134" t="str">
        <f>Planilha!A96</f>
        <v>6.22</v>
      </c>
      <c r="B96" s="319" t="str">
        <f>Planilha!B96</f>
        <v>Cintas {montagem e desmontagem de formas de chp. de mad. serrada, e = 25 mm, sarrafos + pregos + escoras do tipo pontalete em madeira, 4 utilizações</v>
      </c>
      <c r="C96" s="319"/>
      <c r="D96" s="319"/>
      <c r="E96" s="135">
        <f>Planilha!J96</f>
        <v>0</v>
      </c>
      <c r="F96" s="237"/>
      <c r="G96" s="237"/>
      <c r="H96" s="237"/>
      <c r="I96" s="237"/>
      <c r="J96" s="237"/>
      <c r="K96" s="237"/>
      <c r="L96" s="237"/>
      <c r="M96" s="237"/>
      <c r="N96" s="237"/>
      <c r="O96" s="237"/>
      <c r="P96" s="136">
        <f t="shared" si="9"/>
        <v>0</v>
      </c>
    </row>
    <row r="97" spans="1:16" s="62" customFormat="1" ht="15" customHeight="1" x14ac:dyDescent="0.2">
      <c r="A97" s="134" t="str">
        <f>Planilha!A97</f>
        <v>6.23</v>
      </c>
      <c r="B97" s="319" t="str">
        <f>Planilha!B97</f>
        <v xml:space="preserve">                       {aço + arame recozido nº 18</v>
      </c>
      <c r="C97" s="319"/>
      <c r="D97" s="319"/>
      <c r="E97" s="135">
        <f>Planilha!J97</f>
        <v>0</v>
      </c>
      <c r="F97" s="237"/>
      <c r="G97" s="237"/>
      <c r="H97" s="237"/>
      <c r="I97" s="237"/>
      <c r="J97" s="237"/>
      <c r="K97" s="237"/>
      <c r="L97" s="237"/>
      <c r="M97" s="237"/>
      <c r="N97" s="237"/>
      <c r="O97" s="237"/>
      <c r="P97" s="136">
        <f t="shared" si="9"/>
        <v>0</v>
      </c>
    </row>
    <row r="98" spans="1:16" s="62" customFormat="1" ht="15" customHeight="1" x14ac:dyDescent="0.2">
      <c r="A98" s="134" t="str">
        <f>Planilha!A98</f>
        <v>6.24</v>
      </c>
      <c r="B98" s="319" t="str">
        <f>Planilha!B98</f>
        <v xml:space="preserve">                       {concreto    fck = 35MPa</v>
      </c>
      <c r="C98" s="319"/>
      <c r="D98" s="319"/>
      <c r="E98" s="135">
        <f>Planilha!J98</f>
        <v>0</v>
      </c>
      <c r="F98" s="237"/>
      <c r="G98" s="237"/>
      <c r="H98" s="237"/>
      <c r="I98" s="237"/>
      <c r="J98" s="237"/>
      <c r="K98" s="237"/>
      <c r="L98" s="237"/>
      <c r="M98" s="237"/>
      <c r="N98" s="237"/>
      <c r="O98" s="237"/>
      <c r="P98" s="136">
        <f t="shared" si="9"/>
        <v>0</v>
      </c>
    </row>
    <row r="99" spans="1:16" s="62" customFormat="1" ht="15" customHeight="1" x14ac:dyDescent="0.2">
      <c r="A99" s="134"/>
      <c r="B99" s="330" t="s">
        <v>6</v>
      </c>
      <c r="C99" s="330"/>
      <c r="D99" s="330"/>
      <c r="E99" s="137">
        <f>SUM(E72:E98)</f>
        <v>0</v>
      </c>
      <c r="F99" s="137">
        <f>SUMPRODUCT($E$72:$E$98,F72:F98)</f>
        <v>0</v>
      </c>
      <c r="G99" s="137">
        <f t="shared" ref="G99:O99" si="10">SUMPRODUCT($E$72:$E$98,G72:G98)</f>
        <v>0</v>
      </c>
      <c r="H99" s="137">
        <f t="shared" si="10"/>
        <v>0</v>
      </c>
      <c r="I99" s="137">
        <f t="shared" si="10"/>
        <v>0</v>
      </c>
      <c r="J99" s="137">
        <f t="shared" si="10"/>
        <v>0</v>
      </c>
      <c r="K99" s="137">
        <f t="shared" si="10"/>
        <v>0</v>
      </c>
      <c r="L99" s="137">
        <f t="shared" si="10"/>
        <v>0</v>
      </c>
      <c r="M99" s="137">
        <f t="shared" si="10"/>
        <v>0</v>
      </c>
      <c r="N99" s="137">
        <f t="shared" si="10"/>
        <v>0</v>
      </c>
      <c r="O99" s="137">
        <f t="shared" si="10"/>
        <v>0</v>
      </c>
      <c r="P99" s="138">
        <f>SUM(F99:O99)</f>
        <v>0</v>
      </c>
    </row>
    <row r="100" spans="1:16" s="62" customFormat="1" ht="15" customHeight="1" x14ac:dyDescent="0.2">
      <c r="A100" s="321"/>
      <c r="B100" s="322"/>
      <c r="C100" s="322"/>
      <c r="D100" s="322"/>
      <c r="E100" s="322"/>
      <c r="F100" s="322"/>
      <c r="G100" s="322"/>
      <c r="H100" s="322"/>
      <c r="I100" s="322"/>
      <c r="J100" s="322"/>
      <c r="K100" s="322"/>
      <c r="L100" s="322"/>
      <c r="M100" s="322"/>
      <c r="N100" s="322"/>
      <c r="O100" s="322"/>
      <c r="P100" s="323"/>
    </row>
    <row r="101" spans="1:16" s="62" customFormat="1" ht="15" customHeight="1" x14ac:dyDescent="0.2">
      <c r="A101" s="133" t="s">
        <v>20</v>
      </c>
      <c r="B101" s="324" t="s">
        <v>70</v>
      </c>
      <c r="C101" s="324"/>
      <c r="D101" s="324"/>
      <c r="E101" s="324"/>
      <c r="F101" s="324"/>
      <c r="G101" s="324"/>
      <c r="H101" s="324"/>
      <c r="I101" s="324"/>
      <c r="J101" s="324"/>
      <c r="K101" s="324"/>
      <c r="L101" s="324"/>
      <c r="M101" s="324"/>
      <c r="N101" s="324"/>
      <c r="O101" s="324"/>
      <c r="P101" s="324"/>
    </row>
    <row r="102" spans="1:16" s="62" customFormat="1" ht="30" customHeight="1" x14ac:dyDescent="0.2">
      <c r="A102" s="87" t="str">
        <f>Planilha!A102</f>
        <v>7.1</v>
      </c>
      <c r="B102" s="320" t="str">
        <f>Planilha!B102</f>
        <v>Alvenaria de vedação de blocos cerâmicos furados na vertical de 19x19x39 cm (espessura 19 cm) e argamassa de assentamento com preparo em betoneira</v>
      </c>
      <c r="C102" s="320"/>
      <c r="D102" s="320"/>
      <c r="E102" s="135">
        <f>Planilha!J102</f>
        <v>0</v>
      </c>
      <c r="F102" s="237"/>
      <c r="G102" s="237"/>
      <c r="H102" s="237"/>
      <c r="I102" s="237"/>
      <c r="J102" s="237"/>
      <c r="K102" s="237"/>
      <c r="L102" s="237"/>
      <c r="M102" s="237"/>
      <c r="N102" s="237"/>
      <c r="O102" s="237"/>
      <c r="P102" s="136">
        <f t="shared" ref="P102:P103" si="11">SUM(F102:O102)</f>
        <v>0</v>
      </c>
    </row>
    <row r="103" spans="1:16" s="62" customFormat="1" ht="30" customHeight="1" x14ac:dyDescent="0.2">
      <c r="A103" s="87" t="str">
        <f>Planilha!A103</f>
        <v>7.2</v>
      </c>
      <c r="B103" s="320" t="str">
        <f>Planilha!B103</f>
        <v>Alvenaria de bloco de concreto estrutural 19x19x39 cm, fbk 8 a 10 MPa, esp = 0,19 m, com argamassa AC-II, junta de 1 cm (para a contenção na região das sapatas)</v>
      </c>
      <c r="C103" s="320"/>
      <c r="D103" s="320"/>
      <c r="E103" s="135">
        <f>Planilha!J103</f>
        <v>0</v>
      </c>
      <c r="F103" s="237"/>
      <c r="G103" s="237"/>
      <c r="H103" s="237"/>
      <c r="I103" s="237"/>
      <c r="J103" s="237"/>
      <c r="K103" s="237"/>
      <c r="L103" s="237"/>
      <c r="M103" s="237"/>
      <c r="N103" s="237"/>
      <c r="O103" s="237"/>
      <c r="P103" s="136">
        <f t="shared" si="11"/>
        <v>0</v>
      </c>
    </row>
    <row r="104" spans="1:16" s="62" customFormat="1" ht="15" customHeight="1" x14ac:dyDescent="0.2">
      <c r="A104" s="134"/>
      <c r="B104" s="330" t="s">
        <v>6</v>
      </c>
      <c r="C104" s="330"/>
      <c r="D104" s="330"/>
      <c r="E104" s="138">
        <f>SUM(E102:E103)</f>
        <v>0</v>
      </c>
      <c r="F104" s="137">
        <f t="shared" ref="F104:O104" si="12">SUMPRODUCT($E$102:$E$103, F102:F103)</f>
        <v>0</v>
      </c>
      <c r="G104" s="137">
        <f t="shared" si="12"/>
        <v>0</v>
      </c>
      <c r="H104" s="137">
        <f t="shared" si="12"/>
        <v>0</v>
      </c>
      <c r="I104" s="137">
        <f t="shared" si="12"/>
        <v>0</v>
      </c>
      <c r="J104" s="137">
        <f t="shared" si="12"/>
        <v>0</v>
      </c>
      <c r="K104" s="137">
        <f t="shared" si="12"/>
        <v>0</v>
      </c>
      <c r="L104" s="137">
        <f t="shared" si="12"/>
        <v>0</v>
      </c>
      <c r="M104" s="137">
        <f t="shared" si="12"/>
        <v>0</v>
      </c>
      <c r="N104" s="137">
        <f t="shared" si="12"/>
        <v>0</v>
      </c>
      <c r="O104" s="137">
        <f t="shared" si="12"/>
        <v>0</v>
      </c>
      <c r="P104" s="138">
        <f>SUM(F104:O104)</f>
        <v>0</v>
      </c>
    </row>
    <row r="105" spans="1:16" s="62" customFormat="1" ht="15" customHeight="1" x14ac:dyDescent="0.2">
      <c r="A105" s="321"/>
      <c r="B105" s="322"/>
      <c r="C105" s="322"/>
      <c r="D105" s="322"/>
      <c r="E105" s="322"/>
      <c r="F105" s="322"/>
      <c r="G105" s="322"/>
      <c r="H105" s="322"/>
      <c r="I105" s="322"/>
      <c r="J105" s="322"/>
      <c r="K105" s="322"/>
      <c r="L105" s="322"/>
      <c r="M105" s="322"/>
      <c r="N105" s="322"/>
      <c r="O105" s="322"/>
      <c r="P105" s="323"/>
    </row>
    <row r="106" spans="1:16" s="62" customFormat="1" ht="15" customHeight="1" x14ac:dyDescent="0.2">
      <c r="A106" s="133" t="s">
        <v>22</v>
      </c>
      <c r="B106" s="324" t="s">
        <v>71</v>
      </c>
      <c r="C106" s="324"/>
      <c r="D106" s="324"/>
      <c r="E106" s="324"/>
      <c r="F106" s="324"/>
      <c r="G106" s="324"/>
      <c r="H106" s="324"/>
      <c r="I106" s="324"/>
      <c r="J106" s="324"/>
      <c r="K106" s="324"/>
      <c r="L106" s="324"/>
      <c r="M106" s="324"/>
      <c r="N106" s="324"/>
      <c r="O106" s="324"/>
      <c r="P106" s="324"/>
    </row>
    <row r="107" spans="1:16" s="62" customFormat="1" ht="15" customHeight="1" x14ac:dyDescent="0.2">
      <c r="A107" s="87"/>
      <c r="B107" s="330" t="str">
        <f>Planilha!B107</f>
        <v>Esquadrias Metálicas</v>
      </c>
      <c r="C107" s="330"/>
      <c r="D107" s="330"/>
      <c r="E107" s="93"/>
      <c r="F107" s="144"/>
      <c r="G107" s="145"/>
      <c r="H107" s="146"/>
      <c r="I107" s="147"/>
      <c r="J107" s="146"/>
      <c r="K107" s="146"/>
      <c r="L107" s="148"/>
      <c r="M107" s="148"/>
      <c r="N107" s="148"/>
      <c r="O107" s="148"/>
      <c r="P107" s="136">
        <f t="shared" ref="P107:P120" si="13">SUM(F107:O107)</f>
        <v>0</v>
      </c>
    </row>
    <row r="108" spans="1:16" s="62" customFormat="1" ht="30" customHeight="1" x14ac:dyDescent="0.2">
      <c r="A108" s="87" t="str">
        <f>Planilha!A108</f>
        <v>8.1</v>
      </c>
      <c r="B108" s="320" t="str">
        <f>Planilha!B108</f>
        <v>Guarda-corpo h = 1,10m e corrimão duplo em tubo ferro galvanizado, barras superiores alt=0,92m e 0,70m e barra inferior, diam= 1.1/2", barras verticais d=3/4" a cada 0,11m, curvas de aço carbono. Rev 02</v>
      </c>
      <c r="C108" s="320"/>
      <c r="D108" s="320"/>
      <c r="E108" s="135">
        <f>Planilha!J108</f>
        <v>0</v>
      </c>
      <c r="F108" s="237"/>
      <c r="G108" s="237"/>
      <c r="H108" s="237"/>
      <c r="I108" s="237"/>
      <c r="J108" s="237"/>
      <c r="K108" s="237"/>
      <c r="L108" s="237"/>
      <c r="M108" s="237"/>
      <c r="N108" s="237"/>
      <c r="O108" s="237"/>
      <c r="P108" s="136">
        <f t="shared" si="13"/>
        <v>0</v>
      </c>
    </row>
    <row r="109" spans="1:16" s="62" customFormat="1" ht="30" customHeight="1" x14ac:dyDescent="0.2">
      <c r="A109" s="87" t="str">
        <f>Planilha!A109</f>
        <v>8.2</v>
      </c>
      <c r="B109" s="320" t="str">
        <f>Planilha!B109</f>
        <v>Corrimão duplo em tubo ferro galvanizado, barras superiores alt=0,92m e 0,70m e barras inferiores h=0,23m e 0,10m, curvas de aço carbono, inclusive os montantes de apoio com diam= 1.1/2"</v>
      </c>
      <c r="C109" s="320"/>
      <c r="D109" s="320"/>
      <c r="E109" s="135">
        <f>Planilha!J109</f>
        <v>0</v>
      </c>
      <c r="F109" s="237"/>
      <c r="G109" s="237"/>
      <c r="H109" s="237"/>
      <c r="I109" s="237"/>
      <c r="J109" s="237"/>
      <c r="K109" s="237"/>
      <c r="L109" s="237"/>
      <c r="M109" s="237"/>
      <c r="N109" s="237"/>
      <c r="O109" s="237"/>
      <c r="P109" s="136">
        <f t="shared" si="13"/>
        <v>0</v>
      </c>
    </row>
    <row r="110" spans="1:16" s="62" customFormat="1" ht="30" customHeight="1" x14ac:dyDescent="0.2">
      <c r="A110" s="87" t="str">
        <f>Planilha!A110</f>
        <v>8.3</v>
      </c>
      <c r="B110" s="320" t="str">
        <f>Planilha!B110</f>
        <v>Corrimão duplo (alt=0,92m e 0,70m) em tubo de ferro galvanizado 1 1/2", com chumbadores para fixação em alvenaria</v>
      </c>
      <c r="C110" s="320"/>
      <c r="D110" s="320"/>
      <c r="E110" s="135">
        <f>Planilha!J110</f>
        <v>0</v>
      </c>
      <c r="F110" s="237"/>
      <c r="G110" s="237"/>
      <c r="H110" s="237"/>
      <c r="I110" s="237"/>
      <c r="J110" s="237"/>
      <c r="K110" s="237"/>
      <c r="L110" s="237"/>
      <c r="M110" s="237"/>
      <c r="N110" s="237"/>
      <c r="O110" s="237"/>
      <c r="P110" s="136">
        <f t="shared" si="13"/>
        <v>0</v>
      </c>
    </row>
    <row r="111" spans="1:16" s="62" customFormat="1" ht="15" customHeight="1" x14ac:dyDescent="0.2">
      <c r="A111" s="87" t="str">
        <f>Planilha!A111</f>
        <v>8.4</v>
      </c>
      <c r="B111" s="320" t="str">
        <f>Planilha!B111</f>
        <v>Janela J1 - 163x165x0,00cm (c/contramarco, vidros 6mm, borracha de vedação e acessórios)</v>
      </c>
      <c r="C111" s="320"/>
      <c r="D111" s="320"/>
      <c r="E111" s="135">
        <f>Planilha!J111</f>
        <v>0</v>
      </c>
      <c r="F111" s="237"/>
      <c r="G111" s="237"/>
      <c r="H111" s="237"/>
      <c r="I111" s="237"/>
      <c r="J111" s="237"/>
      <c r="K111" s="237"/>
      <c r="L111" s="237"/>
      <c r="M111" s="237"/>
      <c r="N111" s="237"/>
      <c r="O111" s="237"/>
      <c r="P111" s="136">
        <f t="shared" si="13"/>
        <v>0</v>
      </c>
    </row>
    <row r="112" spans="1:16" s="62" customFormat="1" ht="15" customHeight="1" x14ac:dyDescent="0.2">
      <c r="A112" s="87" t="str">
        <f>Planilha!A112</f>
        <v>8.5</v>
      </c>
      <c r="B112" s="320" t="str">
        <f>Planilha!B112</f>
        <v>Janela J2 - 163x165x212cm (c/contramarco, vidros 6mm, borracha de vedação e acessórios)</v>
      </c>
      <c r="C112" s="320"/>
      <c r="D112" s="320"/>
      <c r="E112" s="135">
        <f>Planilha!J112</f>
        <v>0</v>
      </c>
      <c r="F112" s="237"/>
      <c r="G112" s="237"/>
      <c r="H112" s="237"/>
      <c r="I112" s="237"/>
      <c r="J112" s="237"/>
      <c r="K112" s="237"/>
      <c r="L112" s="237"/>
      <c r="M112" s="237"/>
      <c r="N112" s="237"/>
      <c r="O112" s="237"/>
      <c r="P112" s="136">
        <f t="shared" ref="P112:P114" si="14">SUM(F112:O112)</f>
        <v>0</v>
      </c>
    </row>
    <row r="113" spans="1:16" s="62" customFormat="1" ht="15" customHeight="1" x14ac:dyDescent="0.2">
      <c r="A113" s="87" t="str">
        <f>Planilha!A113</f>
        <v>8.6</v>
      </c>
      <c r="B113" s="320" t="str">
        <f>Planilha!B113</f>
        <v>Janela J3 - 330x270x100cm (c/contramarco, vidros 6mm, borracha de vedação e acessórios)</v>
      </c>
      <c r="C113" s="320"/>
      <c r="D113" s="320"/>
      <c r="E113" s="135">
        <f>Planilha!J113</f>
        <v>0</v>
      </c>
      <c r="F113" s="237"/>
      <c r="G113" s="237"/>
      <c r="H113" s="237"/>
      <c r="I113" s="237"/>
      <c r="J113" s="237"/>
      <c r="K113" s="237"/>
      <c r="L113" s="237"/>
      <c r="M113" s="237"/>
      <c r="N113" s="237"/>
      <c r="O113" s="237"/>
      <c r="P113" s="136">
        <f t="shared" si="14"/>
        <v>0</v>
      </c>
    </row>
    <row r="114" spans="1:16" s="62" customFormat="1" ht="15" customHeight="1" x14ac:dyDescent="0.2">
      <c r="A114" s="87" t="str">
        <f>Planilha!A114</f>
        <v>8.7</v>
      </c>
      <c r="B114" s="320" t="str">
        <f>Planilha!B114</f>
        <v>Janela J4 - 163x55x305cm (c/contramarco, vidros 6mm, borracha de vedação e acessórios)</v>
      </c>
      <c r="C114" s="320"/>
      <c r="D114" s="320"/>
      <c r="E114" s="135">
        <f>Planilha!J114</f>
        <v>0</v>
      </c>
      <c r="F114" s="237"/>
      <c r="G114" s="237"/>
      <c r="H114" s="237"/>
      <c r="I114" s="237"/>
      <c r="J114" s="237"/>
      <c r="K114" s="237"/>
      <c r="L114" s="237"/>
      <c r="M114" s="237"/>
      <c r="N114" s="237"/>
      <c r="O114" s="237"/>
      <c r="P114" s="136">
        <f t="shared" si="14"/>
        <v>0</v>
      </c>
    </row>
    <row r="115" spans="1:16" s="62" customFormat="1" ht="15" customHeight="1" x14ac:dyDescent="0.2">
      <c r="A115" s="87" t="str">
        <f>Planilha!A115</f>
        <v>8.8</v>
      </c>
      <c r="B115" s="320" t="str">
        <f>Planilha!B115</f>
        <v>Janela J5 - 330x220x100cm (c/contramarco, vidros 6mm, borracha de vedação e acessórios)</v>
      </c>
      <c r="C115" s="320"/>
      <c r="D115" s="320"/>
      <c r="E115" s="135">
        <f>Planilha!J115</f>
        <v>0</v>
      </c>
      <c r="F115" s="237"/>
      <c r="G115" s="237"/>
      <c r="H115" s="237"/>
      <c r="I115" s="237"/>
      <c r="J115" s="237"/>
      <c r="K115" s="237"/>
      <c r="L115" s="237"/>
      <c r="M115" s="237"/>
      <c r="N115" s="237"/>
      <c r="O115" s="237"/>
      <c r="P115" s="136">
        <f t="shared" ref="P115:P117" si="15">SUM(F115:O115)</f>
        <v>0</v>
      </c>
    </row>
    <row r="116" spans="1:16" s="62" customFormat="1" ht="15" customHeight="1" x14ac:dyDescent="0.2">
      <c r="A116" s="87" t="str">
        <f>Planilha!A116</f>
        <v>8.9</v>
      </c>
      <c r="B116" s="320" t="str">
        <f>Planilha!B116</f>
        <v>Janela J6 - 120x60x300cm (c/contramarco e acessórios)</v>
      </c>
      <c r="C116" s="320"/>
      <c r="D116" s="320"/>
      <c r="E116" s="135">
        <f>Planilha!J116</f>
        <v>0</v>
      </c>
      <c r="F116" s="237"/>
      <c r="G116" s="237"/>
      <c r="H116" s="237"/>
      <c r="I116" s="237"/>
      <c r="J116" s="237"/>
      <c r="K116" s="237"/>
      <c r="L116" s="237"/>
      <c r="M116" s="237"/>
      <c r="N116" s="237"/>
      <c r="O116" s="237"/>
      <c r="P116" s="136">
        <f t="shared" si="15"/>
        <v>0</v>
      </c>
    </row>
    <row r="117" spans="1:16" s="62" customFormat="1" ht="30" customHeight="1" x14ac:dyDescent="0.2">
      <c r="A117" s="87" t="str">
        <f>Planilha!A117</f>
        <v>8.10</v>
      </c>
      <c r="B117" s="320" t="str">
        <f>Planilha!B117</f>
        <v>Porta em alumínio de abrir tipo veneziana com guarnição, fixação com parafusos (pavimento térreo) - fornecimento e instalação.</v>
      </c>
      <c r="C117" s="320"/>
      <c r="D117" s="320"/>
      <c r="E117" s="135">
        <f>Planilha!J117</f>
        <v>0</v>
      </c>
      <c r="F117" s="237"/>
      <c r="G117" s="237"/>
      <c r="H117" s="237"/>
      <c r="I117" s="237"/>
      <c r="J117" s="237"/>
      <c r="K117" s="237"/>
      <c r="L117" s="237"/>
      <c r="M117" s="237"/>
      <c r="N117" s="237"/>
      <c r="O117" s="237"/>
      <c r="P117" s="136">
        <f t="shared" si="15"/>
        <v>0</v>
      </c>
    </row>
    <row r="118" spans="1:16" s="62" customFormat="1" ht="30" customHeight="1" x14ac:dyDescent="0.2">
      <c r="A118" s="87" t="str">
        <f>Planilha!A118</f>
        <v>8.11</v>
      </c>
      <c r="B118" s="320" t="str">
        <f>Planilha!B118</f>
        <v>Porta em alumínio de abrir tipo veneziana com guarnição, fixação com parafusos (alçapão) - fornecimento e instalação.</v>
      </c>
      <c r="C118" s="320"/>
      <c r="D118" s="320"/>
      <c r="E118" s="135">
        <f>Planilha!J118</f>
        <v>0</v>
      </c>
      <c r="F118" s="237"/>
      <c r="G118" s="237"/>
      <c r="H118" s="237"/>
      <c r="I118" s="237"/>
      <c r="J118" s="237"/>
      <c r="K118" s="237"/>
      <c r="L118" s="237"/>
      <c r="M118" s="237"/>
      <c r="N118" s="237"/>
      <c r="O118" s="237"/>
      <c r="P118" s="136">
        <f t="shared" si="13"/>
        <v>0</v>
      </c>
    </row>
    <row r="119" spans="1:16" s="62" customFormat="1" ht="15" customHeight="1" x14ac:dyDescent="0.2">
      <c r="A119" s="87" t="str">
        <f>Planilha!A119</f>
        <v>8.12</v>
      </c>
      <c r="B119" s="320" t="str">
        <f>Planilha!B119</f>
        <v>Fornecimento e instalação de brise metálico de alumínio ref. 84F, 45º L, da Fibrocell ou similar p/ passarela</v>
      </c>
      <c r="C119" s="320"/>
      <c r="D119" s="320"/>
      <c r="E119" s="135">
        <f>Planilha!J119</f>
        <v>0</v>
      </c>
      <c r="F119" s="237"/>
      <c r="G119" s="237"/>
      <c r="H119" s="237"/>
      <c r="I119" s="237"/>
      <c r="J119" s="237"/>
      <c r="K119" s="237"/>
      <c r="L119" s="237"/>
      <c r="M119" s="237"/>
      <c r="N119" s="237"/>
      <c r="O119" s="237"/>
      <c r="P119" s="136">
        <f t="shared" si="13"/>
        <v>0</v>
      </c>
    </row>
    <row r="120" spans="1:16" s="62" customFormat="1" ht="15" customHeight="1" x14ac:dyDescent="0.2">
      <c r="A120" s="87" t="str">
        <f>Planilha!A120</f>
        <v>8.13</v>
      </c>
      <c r="B120" s="320" t="str">
        <f>Planilha!B120</f>
        <v>Escada marinheiro com guarda-corpo e patamar</v>
      </c>
      <c r="C120" s="320"/>
      <c r="D120" s="320"/>
      <c r="E120" s="135">
        <f>Planilha!J120</f>
        <v>0</v>
      </c>
      <c r="F120" s="237"/>
      <c r="G120" s="237"/>
      <c r="H120" s="237"/>
      <c r="I120" s="237"/>
      <c r="J120" s="237"/>
      <c r="K120" s="237"/>
      <c r="L120" s="237"/>
      <c r="M120" s="237"/>
      <c r="N120" s="237"/>
      <c r="O120" s="237"/>
      <c r="P120" s="136">
        <f t="shared" si="13"/>
        <v>0</v>
      </c>
    </row>
    <row r="121" spans="1:16" s="62" customFormat="1" ht="15" customHeight="1" x14ac:dyDescent="0.2">
      <c r="A121" s="134"/>
      <c r="B121" s="330" t="s">
        <v>6</v>
      </c>
      <c r="C121" s="330"/>
      <c r="D121" s="330"/>
      <c r="E121" s="138">
        <f>SUM(E107:E120)</f>
        <v>0</v>
      </c>
      <c r="F121" s="137">
        <f t="shared" ref="F121:O121" si="16">SUMPRODUCT($E$107:$E$120, F107:F120)</f>
        <v>0</v>
      </c>
      <c r="G121" s="137">
        <f t="shared" si="16"/>
        <v>0</v>
      </c>
      <c r="H121" s="137">
        <f t="shared" si="16"/>
        <v>0</v>
      </c>
      <c r="I121" s="137">
        <f t="shared" si="16"/>
        <v>0</v>
      </c>
      <c r="J121" s="137">
        <f t="shared" si="16"/>
        <v>0</v>
      </c>
      <c r="K121" s="137">
        <f t="shared" si="16"/>
        <v>0</v>
      </c>
      <c r="L121" s="137">
        <f t="shared" si="16"/>
        <v>0</v>
      </c>
      <c r="M121" s="137">
        <f t="shared" si="16"/>
        <v>0</v>
      </c>
      <c r="N121" s="137">
        <f t="shared" si="16"/>
        <v>0</v>
      </c>
      <c r="O121" s="137">
        <f t="shared" si="16"/>
        <v>0</v>
      </c>
      <c r="P121" s="138">
        <f>SUM(F121:O121)</f>
        <v>0</v>
      </c>
    </row>
    <row r="122" spans="1:16" s="62" customFormat="1" ht="15" customHeight="1" x14ac:dyDescent="0.2">
      <c r="A122" s="321"/>
      <c r="B122" s="322"/>
      <c r="C122" s="322"/>
      <c r="D122" s="322"/>
      <c r="E122" s="322"/>
      <c r="F122" s="322"/>
      <c r="G122" s="322"/>
      <c r="H122" s="322"/>
      <c r="I122" s="322"/>
      <c r="J122" s="322"/>
      <c r="K122" s="322"/>
      <c r="L122" s="322"/>
      <c r="M122" s="322"/>
      <c r="N122" s="322"/>
      <c r="O122" s="322"/>
      <c r="P122" s="323"/>
    </row>
    <row r="123" spans="1:16" s="62" customFormat="1" ht="15" customHeight="1" x14ac:dyDescent="0.2">
      <c r="A123" s="133" t="s">
        <v>24</v>
      </c>
      <c r="B123" s="324" t="s">
        <v>25</v>
      </c>
      <c r="C123" s="324"/>
      <c r="D123" s="324"/>
      <c r="E123" s="324"/>
      <c r="F123" s="324"/>
      <c r="G123" s="324"/>
      <c r="H123" s="324"/>
      <c r="I123" s="324"/>
      <c r="J123" s="324"/>
      <c r="K123" s="324"/>
      <c r="L123" s="324"/>
      <c r="M123" s="324"/>
      <c r="N123" s="324"/>
      <c r="O123" s="324"/>
      <c r="P123" s="324"/>
    </row>
    <row r="124" spans="1:16" s="62" customFormat="1" ht="15" customHeight="1" x14ac:dyDescent="0.2">
      <c r="A124" s="87"/>
      <c r="B124" s="330" t="str">
        <f>Planilha!B124</f>
        <v>Cobertura da passarela</v>
      </c>
      <c r="C124" s="330"/>
      <c r="D124" s="330"/>
      <c r="E124" s="93"/>
      <c r="F124" s="144"/>
      <c r="G124" s="145"/>
      <c r="H124" s="146"/>
      <c r="I124" s="147"/>
      <c r="J124" s="146"/>
      <c r="K124" s="146"/>
      <c r="L124" s="148"/>
      <c r="M124" s="148"/>
      <c r="N124" s="148"/>
      <c r="O124" s="148"/>
      <c r="P124" s="136"/>
    </row>
    <row r="125" spans="1:16" s="62" customFormat="1" ht="15" customHeight="1" x14ac:dyDescent="0.2">
      <c r="A125" s="87" t="str">
        <f>Planilha!A125</f>
        <v>9.1</v>
      </c>
      <c r="B125" s="320" t="str">
        <f>Planilha!B125</f>
        <v>Cobertura da passarela de policarbonato compacto # 8mm, cor branco leitoso, fixada em estrutura metálica</v>
      </c>
      <c r="C125" s="320"/>
      <c r="D125" s="320"/>
      <c r="E125" s="135">
        <f>Planilha!J125</f>
        <v>0</v>
      </c>
      <c r="F125" s="237"/>
      <c r="G125" s="237"/>
      <c r="H125" s="237"/>
      <c r="I125" s="237"/>
      <c r="J125" s="237"/>
      <c r="K125" s="237"/>
      <c r="L125" s="237"/>
      <c r="M125" s="237"/>
      <c r="N125" s="237"/>
      <c r="O125" s="237"/>
      <c r="P125" s="136">
        <f t="shared" ref="P125:P135" si="17">SUM(F125:O125)</f>
        <v>0</v>
      </c>
    </row>
    <row r="126" spans="1:16" s="62" customFormat="1" ht="15" customHeight="1" x14ac:dyDescent="0.2">
      <c r="A126" s="87"/>
      <c r="B126" s="330" t="str">
        <f>Planilha!B126</f>
        <v>Cobertura do edifício</v>
      </c>
      <c r="C126" s="330"/>
      <c r="D126" s="330"/>
      <c r="E126" s="135"/>
      <c r="F126" s="140"/>
      <c r="G126" s="140"/>
      <c r="H126" s="140"/>
      <c r="I126" s="140"/>
      <c r="J126" s="140"/>
      <c r="K126" s="140"/>
      <c r="L126" s="140"/>
      <c r="M126" s="140"/>
      <c r="N126" s="140"/>
      <c r="O126" s="140"/>
      <c r="P126" s="136">
        <f t="shared" si="17"/>
        <v>0</v>
      </c>
    </row>
    <row r="127" spans="1:16" s="62" customFormat="1" ht="15" customHeight="1" x14ac:dyDescent="0.2">
      <c r="A127" s="87" t="str">
        <f>Planilha!A127</f>
        <v>9.2</v>
      </c>
      <c r="B127" s="320" t="str">
        <f>Planilha!B127</f>
        <v>Rufo em chapa de aço galvanizado número 24, corte de 25 cm, incluso transporte vertical</v>
      </c>
      <c r="C127" s="320"/>
      <c r="D127" s="320"/>
      <c r="E127" s="135">
        <f>Planilha!J127</f>
        <v>0</v>
      </c>
      <c r="F127" s="237"/>
      <c r="G127" s="237"/>
      <c r="H127" s="237"/>
      <c r="I127" s="237"/>
      <c r="J127" s="237"/>
      <c r="K127" s="237"/>
      <c r="L127" s="237"/>
      <c r="M127" s="237"/>
      <c r="N127" s="237"/>
      <c r="O127" s="237"/>
      <c r="P127" s="136">
        <f t="shared" si="17"/>
        <v>0</v>
      </c>
    </row>
    <row r="128" spans="1:16" s="62" customFormat="1" ht="15" customHeight="1" x14ac:dyDescent="0.2">
      <c r="A128" s="87" t="str">
        <f>Planilha!A128</f>
        <v>9.3</v>
      </c>
      <c r="B128" s="320" t="str">
        <f>Planilha!B128</f>
        <v>Chapim (rufo capa) em aço galvanizado, corte 33</v>
      </c>
      <c r="C128" s="320"/>
      <c r="D128" s="320"/>
      <c r="E128" s="135">
        <f>Planilha!J128</f>
        <v>0</v>
      </c>
      <c r="F128" s="237"/>
      <c r="G128" s="237"/>
      <c r="H128" s="237"/>
      <c r="I128" s="237"/>
      <c r="J128" s="237"/>
      <c r="K128" s="237"/>
      <c r="L128" s="237"/>
      <c r="M128" s="237"/>
      <c r="N128" s="237"/>
      <c r="O128" s="237"/>
      <c r="P128" s="136">
        <f t="shared" si="17"/>
        <v>0</v>
      </c>
    </row>
    <row r="129" spans="1:16" s="62" customFormat="1" ht="15" customHeight="1" x14ac:dyDescent="0.2">
      <c r="A129" s="87" t="str">
        <f>Planilha!A129</f>
        <v>9.4</v>
      </c>
      <c r="B129" s="320" t="str">
        <f>Planilha!B129</f>
        <v>Calha em chapa de aço galvanizado número 24, desenvolvimento de 50 cm, incluso transporte vertical</v>
      </c>
      <c r="C129" s="320"/>
      <c r="D129" s="320"/>
      <c r="E129" s="135">
        <f>Planilha!J129</f>
        <v>0</v>
      </c>
      <c r="F129" s="237"/>
      <c r="G129" s="237"/>
      <c r="H129" s="237"/>
      <c r="I129" s="237"/>
      <c r="J129" s="237"/>
      <c r="K129" s="237"/>
      <c r="L129" s="237"/>
      <c r="M129" s="237"/>
      <c r="N129" s="237"/>
      <c r="O129" s="237"/>
      <c r="P129" s="136">
        <f t="shared" si="17"/>
        <v>0</v>
      </c>
    </row>
    <row r="130" spans="1:16" s="62" customFormat="1" ht="30" customHeight="1" x14ac:dyDescent="0.2">
      <c r="A130" s="87" t="str">
        <f>Planilha!A130</f>
        <v>9.5</v>
      </c>
      <c r="B130" s="320" t="str">
        <f>Planilha!B130</f>
        <v>Trama de madeira composta por terças para telhados de até 2 águas para telha ondulada de fibrocimento, metálica, plástica ou termoacústica, incluso transporte vertical</v>
      </c>
      <c r="C130" s="320"/>
      <c r="D130" s="320"/>
      <c r="E130" s="135">
        <f>Planilha!J130</f>
        <v>0</v>
      </c>
      <c r="F130" s="237"/>
      <c r="G130" s="237"/>
      <c r="H130" s="237"/>
      <c r="I130" s="237"/>
      <c r="J130" s="237"/>
      <c r="K130" s="237"/>
      <c r="L130" s="237"/>
      <c r="M130" s="237"/>
      <c r="N130" s="237"/>
      <c r="O130" s="237"/>
      <c r="P130" s="136">
        <f t="shared" si="17"/>
        <v>0</v>
      </c>
    </row>
    <row r="131" spans="1:16" s="62" customFormat="1" ht="30" customHeight="1" x14ac:dyDescent="0.2">
      <c r="A131" s="87" t="str">
        <f>Planilha!A131</f>
        <v>9.6</v>
      </c>
      <c r="B131" s="320" t="str">
        <f>Planilha!B131</f>
        <v>Telhamento com telha ondulada de fibrocimento e = 6 mm, com recobrimento lateral de 1 1/4 de onda para telhado com inclinação máxima de 10°, com até 2 águas, incluso içamento</v>
      </c>
      <c r="C131" s="320"/>
      <c r="D131" s="320"/>
      <c r="E131" s="135">
        <f>Planilha!J131</f>
        <v>0</v>
      </c>
      <c r="F131" s="237"/>
      <c r="G131" s="237"/>
      <c r="H131" s="237"/>
      <c r="I131" s="237"/>
      <c r="J131" s="237"/>
      <c r="K131" s="237"/>
      <c r="L131" s="237"/>
      <c r="M131" s="237"/>
      <c r="N131" s="237"/>
      <c r="O131" s="237"/>
      <c r="P131" s="136">
        <f t="shared" si="17"/>
        <v>0</v>
      </c>
    </row>
    <row r="132" spans="1:16" s="62" customFormat="1" ht="15" customHeight="1" x14ac:dyDescent="0.2">
      <c r="A132" s="87"/>
      <c r="B132" s="330" t="str">
        <f>Planilha!B132</f>
        <v>Cobertura metálica com vidro laminado</v>
      </c>
      <c r="C132" s="330"/>
      <c r="D132" s="330"/>
      <c r="E132" s="135"/>
      <c r="F132" s="140"/>
      <c r="G132" s="140"/>
      <c r="H132" s="140"/>
      <c r="I132" s="140"/>
      <c r="J132" s="140"/>
      <c r="K132" s="140"/>
      <c r="L132" s="140"/>
      <c r="M132" s="140"/>
      <c r="N132" s="140"/>
      <c r="O132" s="140"/>
      <c r="P132" s="136"/>
    </row>
    <row r="133" spans="1:16" s="62" customFormat="1" ht="45" customHeight="1" x14ac:dyDescent="0.2">
      <c r="A133" s="87" t="str">
        <f>Planilha!A133</f>
        <v>9.7</v>
      </c>
      <c r="B133" s="320" t="str">
        <f>Planilha!B133</f>
        <v>Estrutura Metálica Galpões em Pórticos - Colunas/Vigas em Treliça UDC150, terças e vigas longitudinais em UDC 127 e 150, 2 águas, sem lant., vãos 20,01 a 30,0m, pintada 1 d oxido ferro + 2 d esmalte epóxi branco, exceto forn. Telhas - Executada</v>
      </c>
      <c r="C133" s="320"/>
      <c r="D133" s="320"/>
      <c r="E133" s="135">
        <f>Planilha!J133</f>
        <v>0</v>
      </c>
      <c r="F133" s="237"/>
      <c r="G133" s="237"/>
      <c r="H133" s="237"/>
      <c r="I133" s="237"/>
      <c r="J133" s="237"/>
      <c r="K133" s="237"/>
      <c r="L133" s="237"/>
      <c r="M133" s="237"/>
      <c r="N133" s="237"/>
      <c r="O133" s="237"/>
      <c r="P133" s="136">
        <f t="shared" si="17"/>
        <v>0</v>
      </c>
    </row>
    <row r="134" spans="1:16" s="62" customFormat="1" ht="15" customHeight="1" x14ac:dyDescent="0.2">
      <c r="A134" s="87" t="str">
        <f>Planilha!A134</f>
        <v>9.8</v>
      </c>
      <c r="B134" s="320" t="str">
        <f>Planilha!B134</f>
        <v>Vidro comum laminado liso incolor duplo, espessura total 8 mm (cada camada de 4 mm) - colocado</v>
      </c>
      <c r="C134" s="320"/>
      <c r="D134" s="320"/>
      <c r="E134" s="135">
        <f>Planilha!J134</f>
        <v>0</v>
      </c>
      <c r="F134" s="237"/>
      <c r="G134" s="237"/>
      <c r="H134" s="237"/>
      <c r="I134" s="237"/>
      <c r="J134" s="237"/>
      <c r="K134" s="237"/>
      <c r="L134" s="237"/>
      <c r="M134" s="237"/>
      <c r="N134" s="237"/>
      <c r="O134" s="237"/>
      <c r="P134" s="136">
        <f t="shared" si="17"/>
        <v>0</v>
      </c>
    </row>
    <row r="135" spans="1:16" s="62" customFormat="1" ht="30" customHeight="1" x14ac:dyDescent="0.2">
      <c r="A135" s="87" t="str">
        <f>Planilha!A135</f>
        <v>9.9</v>
      </c>
      <c r="B135" s="320" t="str">
        <f>Planilha!B135</f>
        <v>Calha metálica pintada nas duas faces na cor branca (RAL 9003), espessura minima 0,80mm - fornecimento e instalação</v>
      </c>
      <c r="C135" s="320"/>
      <c r="D135" s="320"/>
      <c r="E135" s="135">
        <f>Planilha!J135</f>
        <v>0</v>
      </c>
      <c r="F135" s="237"/>
      <c r="G135" s="237"/>
      <c r="H135" s="237"/>
      <c r="I135" s="237"/>
      <c r="J135" s="237"/>
      <c r="K135" s="237"/>
      <c r="L135" s="237"/>
      <c r="M135" s="237"/>
      <c r="N135" s="237"/>
      <c r="O135" s="237"/>
      <c r="P135" s="136">
        <f t="shared" si="17"/>
        <v>0</v>
      </c>
    </row>
    <row r="136" spans="1:16" s="62" customFormat="1" ht="15" customHeight="1" x14ac:dyDescent="0.2">
      <c r="A136" s="134"/>
      <c r="B136" s="330" t="s">
        <v>6</v>
      </c>
      <c r="C136" s="330"/>
      <c r="D136" s="330"/>
      <c r="E136" s="138">
        <f>SUM(E124:E135)</f>
        <v>0</v>
      </c>
      <c r="F136" s="137">
        <f t="shared" ref="F136:O136" si="18">SUMPRODUCT($E$124:$E$135,F124:F135)</f>
        <v>0</v>
      </c>
      <c r="G136" s="137">
        <f t="shared" si="18"/>
        <v>0</v>
      </c>
      <c r="H136" s="137">
        <f t="shared" si="18"/>
        <v>0</v>
      </c>
      <c r="I136" s="137">
        <f t="shared" si="18"/>
        <v>0</v>
      </c>
      <c r="J136" s="137">
        <f t="shared" si="18"/>
        <v>0</v>
      </c>
      <c r="K136" s="137">
        <f t="shared" si="18"/>
        <v>0</v>
      </c>
      <c r="L136" s="137">
        <f t="shared" si="18"/>
        <v>0</v>
      </c>
      <c r="M136" s="137">
        <f t="shared" si="18"/>
        <v>0</v>
      </c>
      <c r="N136" s="137">
        <f t="shared" si="18"/>
        <v>0</v>
      </c>
      <c r="O136" s="137">
        <f t="shared" si="18"/>
        <v>0</v>
      </c>
      <c r="P136" s="138">
        <f>SUM(F136:O136)</f>
        <v>0</v>
      </c>
    </row>
    <row r="137" spans="1:16" s="62" customFormat="1" ht="15" customHeight="1" x14ac:dyDescent="0.2">
      <c r="A137" s="321"/>
      <c r="B137" s="322"/>
      <c r="C137" s="322"/>
      <c r="D137" s="322"/>
      <c r="E137" s="322"/>
      <c r="F137" s="322"/>
      <c r="G137" s="322"/>
      <c r="H137" s="322"/>
      <c r="I137" s="322"/>
      <c r="J137" s="322"/>
      <c r="K137" s="322"/>
      <c r="L137" s="322"/>
      <c r="M137" s="322"/>
      <c r="N137" s="322"/>
      <c r="O137" s="322"/>
      <c r="P137" s="323"/>
    </row>
    <row r="138" spans="1:16" s="91" customFormat="1" ht="15" customHeight="1" x14ac:dyDescent="0.2">
      <c r="A138" s="149" t="s">
        <v>26</v>
      </c>
      <c r="B138" s="337" t="s">
        <v>135</v>
      </c>
      <c r="C138" s="338"/>
      <c r="D138" s="338"/>
      <c r="E138" s="338"/>
      <c r="F138" s="338"/>
      <c r="G138" s="338"/>
      <c r="H138" s="338"/>
      <c r="I138" s="338"/>
      <c r="J138" s="338"/>
      <c r="K138" s="338"/>
      <c r="L138" s="338"/>
      <c r="M138" s="338"/>
      <c r="N138" s="338"/>
      <c r="O138" s="338"/>
      <c r="P138" s="339"/>
    </row>
    <row r="139" spans="1:16" s="91" customFormat="1" ht="15" customHeight="1" x14ac:dyDescent="0.2">
      <c r="A139" s="87"/>
      <c r="B139" s="325" t="str">
        <f>Planilha!B139</f>
        <v>Entrada de Energia</v>
      </c>
      <c r="C139" s="325"/>
      <c r="D139" s="325"/>
      <c r="E139" s="93"/>
      <c r="F139" s="146"/>
      <c r="G139" s="146"/>
      <c r="H139" s="146"/>
      <c r="I139" s="147"/>
      <c r="J139" s="146"/>
      <c r="K139" s="146"/>
      <c r="L139" s="146"/>
      <c r="M139" s="146"/>
      <c r="N139" s="146"/>
      <c r="O139" s="146"/>
      <c r="P139" s="93"/>
    </row>
    <row r="140" spans="1:16" s="91" customFormat="1" ht="15" customHeight="1" x14ac:dyDescent="0.2">
      <c r="A140" s="87" t="str">
        <f>Planilha!A140</f>
        <v>10.1</v>
      </c>
      <c r="B140" s="319" t="str">
        <f>Planilha!B140</f>
        <v>Cabo de cobre XLP/EPR  # = 50mm² -  dupla capa</v>
      </c>
      <c r="C140" s="319"/>
      <c r="D140" s="319"/>
      <c r="E140" s="135">
        <f>Planilha!J140</f>
        <v>0</v>
      </c>
      <c r="F140" s="237"/>
      <c r="G140" s="237"/>
      <c r="H140" s="237"/>
      <c r="I140" s="237"/>
      <c r="J140" s="237"/>
      <c r="K140" s="237"/>
      <c r="L140" s="237"/>
      <c r="M140" s="237"/>
      <c r="N140" s="237"/>
      <c r="O140" s="237"/>
      <c r="P140" s="136">
        <f>SUM(F140:O140)</f>
        <v>0</v>
      </c>
    </row>
    <row r="141" spans="1:16" s="91" customFormat="1" ht="15" customHeight="1" x14ac:dyDescent="0.2">
      <c r="A141" s="87" t="str">
        <f>Planilha!A141</f>
        <v>10.2</v>
      </c>
      <c r="B141" s="319" t="str">
        <f>Planilha!B141</f>
        <v>Cabo Flexível (cobre) Isol.PVC - 450/750V  25mm² - Verde ou Verde-Amarelo</v>
      </c>
      <c r="C141" s="319"/>
      <c r="D141" s="319"/>
      <c r="E141" s="135">
        <f>Planilha!J141</f>
        <v>0</v>
      </c>
      <c r="F141" s="237"/>
      <c r="G141" s="237"/>
      <c r="H141" s="237"/>
      <c r="I141" s="237"/>
      <c r="J141" s="237"/>
      <c r="K141" s="237"/>
      <c r="L141" s="237"/>
      <c r="M141" s="237"/>
      <c r="N141" s="237"/>
      <c r="O141" s="237"/>
      <c r="P141" s="136">
        <f t="shared" ref="P141:P176" si="19">SUM(F141:O141)</f>
        <v>0</v>
      </c>
    </row>
    <row r="142" spans="1:16" s="91" customFormat="1" ht="15" customHeight="1" x14ac:dyDescent="0.2">
      <c r="A142" s="87" t="str">
        <f>Planilha!A142</f>
        <v>10.3</v>
      </c>
      <c r="B142" s="319" t="str">
        <f>Planilha!B142</f>
        <v xml:space="preserve">Disjuntor tripolar de 125A /220V </v>
      </c>
      <c r="C142" s="319"/>
      <c r="D142" s="319"/>
      <c r="E142" s="135">
        <f>Planilha!J142</f>
        <v>0</v>
      </c>
      <c r="F142" s="237"/>
      <c r="G142" s="237"/>
      <c r="H142" s="237"/>
      <c r="I142" s="237"/>
      <c r="J142" s="237"/>
      <c r="K142" s="237"/>
      <c r="L142" s="237"/>
      <c r="M142" s="237"/>
      <c r="N142" s="237"/>
      <c r="O142" s="237"/>
      <c r="P142" s="136">
        <f t="shared" si="19"/>
        <v>0</v>
      </c>
    </row>
    <row r="143" spans="1:16" s="91" customFormat="1" ht="15" customHeight="1" x14ac:dyDescent="0.2">
      <c r="A143" s="87" t="str">
        <f>Planilha!A143</f>
        <v>10.4</v>
      </c>
      <c r="B143" s="319" t="str">
        <f>Planilha!B143</f>
        <v>Terminal de cobre de compressão        # = 50mm²</v>
      </c>
      <c r="C143" s="319"/>
      <c r="D143" s="319"/>
      <c r="E143" s="135">
        <f>Planilha!J143</f>
        <v>0</v>
      </c>
      <c r="F143" s="237"/>
      <c r="G143" s="237"/>
      <c r="H143" s="237"/>
      <c r="I143" s="237"/>
      <c r="J143" s="237"/>
      <c r="K143" s="237"/>
      <c r="L143" s="237"/>
      <c r="M143" s="237"/>
      <c r="N143" s="237"/>
      <c r="O143" s="237"/>
      <c r="P143" s="136">
        <f t="shared" si="19"/>
        <v>0</v>
      </c>
    </row>
    <row r="144" spans="1:16" s="91" customFormat="1" ht="15" customHeight="1" x14ac:dyDescent="0.2">
      <c r="A144" s="87" t="str">
        <f>Planilha!A144</f>
        <v>10.5</v>
      </c>
      <c r="B144" s="319" t="str">
        <f>Planilha!B144</f>
        <v>Escavacao manual de valas em terra compacta, prof. De 0 m &lt; h &lt;= 1 m</v>
      </c>
      <c r="C144" s="319"/>
      <c r="D144" s="319"/>
      <c r="E144" s="135">
        <f>Planilha!J144</f>
        <v>0</v>
      </c>
      <c r="F144" s="237"/>
      <c r="G144" s="237"/>
      <c r="H144" s="237"/>
      <c r="I144" s="237"/>
      <c r="J144" s="237"/>
      <c r="K144" s="237"/>
      <c r="L144" s="237"/>
      <c r="M144" s="237"/>
      <c r="N144" s="237"/>
      <c r="O144" s="237"/>
      <c r="P144" s="136">
        <f t="shared" si="19"/>
        <v>0</v>
      </c>
    </row>
    <row r="145" spans="1:16" s="91" customFormat="1" ht="15" customHeight="1" x14ac:dyDescent="0.2">
      <c r="A145" s="87" t="str">
        <f>Planilha!A145</f>
        <v>10.6</v>
      </c>
      <c r="B145" s="319" t="str">
        <f>Planilha!B145</f>
        <v>Reaterro manual de valas</v>
      </c>
      <c r="C145" s="319"/>
      <c r="D145" s="319"/>
      <c r="E145" s="135">
        <f>Planilha!J145</f>
        <v>0</v>
      </c>
      <c r="F145" s="237"/>
      <c r="G145" s="237"/>
      <c r="H145" s="237"/>
      <c r="I145" s="237"/>
      <c r="J145" s="237"/>
      <c r="K145" s="237"/>
      <c r="L145" s="237"/>
      <c r="M145" s="237"/>
      <c r="N145" s="237"/>
      <c r="O145" s="237"/>
      <c r="P145" s="136">
        <f t="shared" si="19"/>
        <v>0</v>
      </c>
    </row>
    <row r="146" spans="1:16" s="91" customFormat="1" ht="15" customHeight="1" x14ac:dyDescent="0.2">
      <c r="A146" s="87" t="str">
        <f>Planilha!A146</f>
        <v>10.7</v>
      </c>
      <c r="B146" s="319" t="str">
        <f>Planilha!B146</f>
        <v>Caixa de inspeção ZD c/ padrão CEMIG</v>
      </c>
      <c r="C146" s="319"/>
      <c r="D146" s="319"/>
      <c r="E146" s="135">
        <f>Planilha!J146</f>
        <v>0</v>
      </c>
      <c r="F146" s="237"/>
      <c r="G146" s="237"/>
      <c r="H146" s="237"/>
      <c r="I146" s="237"/>
      <c r="J146" s="237"/>
      <c r="K146" s="237"/>
      <c r="L146" s="237"/>
      <c r="M146" s="237"/>
      <c r="N146" s="237"/>
      <c r="O146" s="237"/>
      <c r="P146" s="136">
        <f t="shared" si="19"/>
        <v>0</v>
      </c>
    </row>
    <row r="147" spans="1:16" s="91" customFormat="1" ht="15" customHeight="1" x14ac:dyDescent="0.2">
      <c r="A147" s="87" t="str">
        <f>Planilha!A147</f>
        <v>10.8</v>
      </c>
      <c r="B147" s="319" t="str">
        <f>Planilha!B147</f>
        <v>Eletroduto corrugado em PEAD 4"</v>
      </c>
      <c r="C147" s="319"/>
      <c r="D147" s="319"/>
      <c r="E147" s="135">
        <f>Planilha!J147</f>
        <v>0</v>
      </c>
      <c r="F147" s="237"/>
      <c r="G147" s="237"/>
      <c r="H147" s="237"/>
      <c r="I147" s="237"/>
      <c r="J147" s="237"/>
      <c r="K147" s="237"/>
      <c r="L147" s="237"/>
      <c r="M147" s="237"/>
      <c r="N147" s="237"/>
      <c r="O147" s="237"/>
      <c r="P147" s="136">
        <f t="shared" si="19"/>
        <v>0</v>
      </c>
    </row>
    <row r="148" spans="1:16" s="91" customFormat="1" ht="15" customHeight="1" x14ac:dyDescent="0.2">
      <c r="A148" s="87"/>
      <c r="B148" s="325" t="str">
        <f>Planilha!B148</f>
        <v>Estrutura</v>
      </c>
      <c r="C148" s="325"/>
      <c r="D148" s="325"/>
      <c r="E148" s="135"/>
      <c r="F148" s="140"/>
      <c r="G148" s="140"/>
      <c r="H148" s="140"/>
      <c r="I148" s="140"/>
      <c r="J148" s="140"/>
      <c r="K148" s="140"/>
      <c r="L148" s="140"/>
      <c r="M148" s="140"/>
      <c r="N148" s="140"/>
      <c r="O148" s="140"/>
      <c r="P148" s="136"/>
    </row>
    <row r="149" spans="1:16" s="91" customFormat="1" ht="15" customHeight="1" x14ac:dyDescent="0.2">
      <c r="A149" s="87" t="str">
        <f>Planilha!A149</f>
        <v>10.9</v>
      </c>
      <c r="B149" s="319" t="str">
        <f>Planilha!B149</f>
        <v>Eletroduto metálico galvanizado 3/4"</v>
      </c>
      <c r="C149" s="319"/>
      <c r="D149" s="319"/>
      <c r="E149" s="135">
        <f>Planilha!J149</f>
        <v>0</v>
      </c>
      <c r="F149" s="237"/>
      <c r="G149" s="237"/>
      <c r="H149" s="237"/>
      <c r="I149" s="237"/>
      <c r="J149" s="237"/>
      <c r="K149" s="237"/>
      <c r="L149" s="237"/>
      <c r="M149" s="237"/>
      <c r="N149" s="237"/>
      <c r="O149" s="237"/>
      <c r="P149" s="136">
        <f t="shared" si="19"/>
        <v>0</v>
      </c>
    </row>
    <row r="150" spans="1:16" s="91" customFormat="1" ht="15" customHeight="1" x14ac:dyDescent="0.2">
      <c r="A150" s="87" t="str">
        <f>Planilha!A150</f>
        <v>10.10</v>
      </c>
      <c r="B150" s="319" t="str">
        <f>Planilha!B150</f>
        <v>Eletroduto metálico galvanizado 1.1/2"</v>
      </c>
      <c r="C150" s="319"/>
      <c r="D150" s="319"/>
      <c r="E150" s="135">
        <f>Planilha!J150</f>
        <v>0</v>
      </c>
      <c r="F150" s="237"/>
      <c r="G150" s="237"/>
      <c r="H150" s="237"/>
      <c r="I150" s="237"/>
      <c r="J150" s="237"/>
      <c r="K150" s="237"/>
      <c r="L150" s="237"/>
      <c r="M150" s="237"/>
      <c r="N150" s="237"/>
      <c r="O150" s="237"/>
      <c r="P150" s="136">
        <f t="shared" si="19"/>
        <v>0</v>
      </c>
    </row>
    <row r="151" spans="1:16" s="91" customFormat="1" ht="15" customHeight="1" x14ac:dyDescent="0.2">
      <c r="A151" s="87" t="str">
        <f>Planilha!A151</f>
        <v>10.11</v>
      </c>
      <c r="B151" s="319" t="str">
        <f>Planilha!B151</f>
        <v>Condulete Alumínio encaixe tipo X 3/4"</v>
      </c>
      <c r="C151" s="319"/>
      <c r="D151" s="319"/>
      <c r="E151" s="135">
        <f>Planilha!J151</f>
        <v>0</v>
      </c>
      <c r="F151" s="237"/>
      <c r="G151" s="237"/>
      <c r="H151" s="237"/>
      <c r="I151" s="237"/>
      <c r="J151" s="237"/>
      <c r="K151" s="237"/>
      <c r="L151" s="237"/>
      <c r="M151" s="237"/>
      <c r="N151" s="237"/>
      <c r="O151" s="237"/>
      <c r="P151" s="136">
        <f>SUM(F151:O151)</f>
        <v>0</v>
      </c>
    </row>
    <row r="152" spans="1:16" s="91" customFormat="1" ht="15" customHeight="1" x14ac:dyDescent="0.2">
      <c r="A152" s="87" t="str">
        <f>Planilha!A152</f>
        <v>10.12</v>
      </c>
      <c r="B152" s="319" t="str">
        <f>Planilha!B152</f>
        <v>Tomada 2P+T p\ condulete</v>
      </c>
      <c r="C152" s="319"/>
      <c r="D152" s="319"/>
      <c r="E152" s="135">
        <f>Planilha!J152</f>
        <v>0</v>
      </c>
      <c r="F152" s="237"/>
      <c r="G152" s="237"/>
      <c r="H152" s="237"/>
      <c r="I152" s="237"/>
      <c r="J152" s="237"/>
      <c r="K152" s="237"/>
      <c r="L152" s="237"/>
      <c r="M152" s="237"/>
      <c r="N152" s="237"/>
      <c r="O152" s="237"/>
      <c r="P152" s="136"/>
    </row>
    <row r="153" spans="1:16" s="91" customFormat="1" ht="15" customHeight="1" x14ac:dyDescent="0.2">
      <c r="A153" s="87" t="str">
        <f>Planilha!A153</f>
        <v>10.13</v>
      </c>
      <c r="B153" s="319" t="str">
        <f>Planilha!B153</f>
        <v>Eletroduto PVC flexível corrugado 3/4"</v>
      </c>
      <c r="C153" s="319"/>
      <c r="D153" s="319"/>
      <c r="E153" s="135">
        <f>Planilha!J153</f>
        <v>0</v>
      </c>
      <c r="F153" s="237"/>
      <c r="G153" s="237"/>
      <c r="H153" s="237"/>
      <c r="I153" s="237"/>
      <c r="J153" s="237"/>
      <c r="K153" s="237"/>
      <c r="L153" s="237"/>
      <c r="M153" s="237"/>
      <c r="N153" s="237"/>
      <c r="O153" s="237"/>
      <c r="P153" s="136">
        <f t="shared" si="19"/>
        <v>0</v>
      </c>
    </row>
    <row r="154" spans="1:16" s="91" customFormat="1" ht="15" customHeight="1" x14ac:dyDescent="0.2">
      <c r="A154" s="87" t="str">
        <f>Planilha!A154</f>
        <v>10.14</v>
      </c>
      <c r="B154" s="319" t="str">
        <f>Planilha!B154</f>
        <v>Curva 90 graus, para eletroduto, em aco galvanizado eletrolitico, diametro de 20 mm (3/4")</v>
      </c>
      <c r="C154" s="319"/>
      <c r="D154" s="319"/>
      <c r="E154" s="135">
        <f>Planilha!J154</f>
        <v>0</v>
      </c>
      <c r="F154" s="237"/>
      <c r="G154" s="237"/>
      <c r="H154" s="237"/>
      <c r="I154" s="237"/>
      <c r="J154" s="237"/>
      <c r="K154" s="237"/>
      <c r="L154" s="237"/>
      <c r="M154" s="237"/>
      <c r="N154" s="237"/>
      <c r="O154" s="237"/>
      <c r="P154" s="136">
        <f t="shared" ref="P154" si="20">SUM(F154:O154)</f>
        <v>0</v>
      </c>
    </row>
    <row r="155" spans="1:16" s="91" customFormat="1" ht="15" customHeight="1" x14ac:dyDescent="0.2">
      <c r="A155" s="87"/>
      <c r="B155" s="325" t="str">
        <f>Planilha!B155</f>
        <v>Fiação e conexões</v>
      </c>
      <c r="C155" s="325"/>
      <c r="D155" s="325"/>
      <c r="E155" s="135"/>
      <c r="F155" s="140"/>
      <c r="G155" s="140"/>
      <c r="H155" s="140"/>
      <c r="I155" s="140"/>
      <c r="J155" s="140"/>
      <c r="K155" s="140"/>
      <c r="L155" s="140"/>
      <c r="M155" s="140"/>
      <c r="N155" s="140"/>
      <c r="O155" s="140"/>
      <c r="P155" s="136"/>
    </row>
    <row r="156" spans="1:16" s="91" customFormat="1" ht="26.25" customHeight="1" x14ac:dyDescent="0.2">
      <c r="A156" s="87" t="str">
        <f>Planilha!A156</f>
        <v>10.15</v>
      </c>
      <c r="B156" s="319" t="str">
        <f>Planilha!B156</f>
        <v>Cabo Flexível (cobre) Isol.PVC - 450/750V  4 mm²</v>
      </c>
      <c r="C156" s="319"/>
      <c r="D156" s="319"/>
      <c r="E156" s="135">
        <f>Planilha!J156</f>
        <v>0</v>
      </c>
      <c r="F156" s="237"/>
      <c r="G156" s="237"/>
      <c r="H156" s="237"/>
      <c r="I156" s="237"/>
      <c r="J156" s="237"/>
      <c r="K156" s="237"/>
      <c r="L156" s="237"/>
      <c r="M156" s="237"/>
      <c r="N156" s="237"/>
      <c r="O156" s="237"/>
      <c r="P156" s="136">
        <f t="shared" si="19"/>
        <v>0</v>
      </c>
    </row>
    <row r="157" spans="1:16" s="91" customFormat="1" ht="15" customHeight="1" x14ac:dyDescent="0.2">
      <c r="A157" s="87" t="str">
        <f>Planilha!A157</f>
        <v>10.16</v>
      </c>
      <c r="B157" s="319" t="str">
        <f>Planilha!B157</f>
        <v>Cabo Flexível (cobre) Isol.PVC - 450/750V  2,5 mm²</v>
      </c>
      <c r="C157" s="319"/>
      <c r="D157" s="319"/>
      <c r="E157" s="135">
        <f>Planilha!J157</f>
        <v>0</v>
      </c>
      <c r="F157" s="237"/>
      <c r="G157" s="237"/>
      <c r="H157" s="237"/>
      <c r="I157" s="237"/>
      <c r="J157" s="237"/>
      <c r="K157" s="237"/>
      <c r="L157" s="237"/>
      <c r="M157" s="237"/>
      <c r="N157" s="237"/>
      <c r="O157" s="237"/>
      <c r="P157" s="136">
        <f t="shared" si="19"/>
        <v>0</v>
      </c>
    </row>
    <row r="158" spans="1:16" s="91" customFormat="1" ht="15" customHeight="1" x14ac:dyDescent="0.2">
      <c r="A158" s="87" t="str">
        <f>Planilha!A158</f>
        <v>10.17</v>
      </c>
      <c r="B158" s="319" t="str">
        <f>Planilha!B158</f>
        <v>Cabo Flexível (cobre) Isol.PVC - 450/750V  1,5 mm²</v>
      </c>
      <c r="C158" s="319"/>
      <c r="D158" s="319"/>
      <c r="E158" s="135">
        <f>Planilha!J158</f>
        <v>0</v>
      </c>
      <c r="F158" s="237"/>
      <c r="G158" s="237"/>
      <c r="H158" s="237"/>
      <c r="I158" s="237"/>
      <c r="J158" s="237"/>
      <c r="K158" s="237"/>
      <c r="L158" s="237"/>
      <c r="M158" s="237"/>
      <c r="N158" s="237"/>
      <c r="O158" s="237"/>
      <c r="P158" s="136">
        <f t="shared" si="19"/>
        <v>0</v>
      </c>
    </row>
    <row r="159" spans="1:16" s="91" customFormat="1" ht="15" customHeight="1" x14ac:dyDescent="0.2">
      <c r="A159" s="87" t="str">
        <f>Planilha!A159</f>
        <v>10.18</v>
      </c>
      <c r="B159" s="319" t="str">
        <f>Planilha!B159</f>
        <v>Cabo Flexível (cobre) Isol.PVC - 0,6/1kV  35 mm²</v>
      </c>
      <c r="C159" s="319"/>
      <c r="D159" s="319"/>
      <c r="E159" s="135">
        <f>Planilha!J159</f>
        <v>0</v>
      </c>
      <c r="F159" s="237"/>
      <c r="G159" s="237"/>
      <c r="H159" s="237"/>
      <c r="I159" s="237"/>
      <c r="J159" s="237"/>
      <c r="K159" s="237"/>
      <c r="L159" s="237"/>
      <c r="M159" s="237"/>
      <c r="N159" s="237"/>
      <c r="O159" s="237"/>
      <c r="P159" s="136">
        <f>SUM(F159:O159)</f>
        <v>0</v>
      </c>
    </row>
    <row r="160" spans="1:16" s="91" customFormat="1" ht="15" customHeight="1" x14ac:dyDescent="0.2">
      <c r="A160" s="87"/>
      <c r="B160" s="325" t="str">
        <f>Planilha!B160</f>
        <v>Quadros</v>
      </c>
      <c r="C160" s="325"/>
      <c r="D160" s="325"/>
      <c r="E160" s="135"/>
      <c r="F160" s="140"/>
      <c r="G160" s="140"/>
      <c r="H160" s="140"/>
      <c r="I160" s="140"/>
      <c r="J160" s="140"/>
      <c r="K160" s="140"/>
      <c r="L160" s="140"/>
      <c r="M160" s="140"/>
      <c r="N160" s="140"/>
      <c r="O160" s="140"/>
      <c r="P160" s="136"/>
    </row>
    <row r="161" spans="1:16" s="91" customFormat="1" ht="30" customHeight="1" x14ac:dyDescent="0.2">
      <c r="A161" s="87" t="str">
        <f>Planilha!A161</f>
        <v>10.19</v>
      </c>
      <c r="B161" s="319" t="str">
        <f>Planilha!B161</f>
        <v>Quadro de distribuição de sobrepor, em resina termoplástica, para até 24 disjuntores, com barramento, padrão DIN, exclusive disjuntores (Ver memorial)</v>
      </c>
      <c r="C161" s="319"/>
      <c r="D161" s="319"/>
      <c r="E161" s="135">
        <f>Planilha!J161</f>
        <v>0</v>
      </c>
      <c r="F161" s="237"/>
      <c r="G161" s="237"/>
      <c r="H161" s="237"/>
      <c r="I161" s="237"/>
      <c r="J161" s="237"/>
      <c r="K161" s="237"/>
      <c r="L161" s="237"/>
      <c r="M161" s="237"/>
      <c r="N161" s="237"/>
      <c r="O161" s="237"/>
      <c r="P161" s="136">
        <f t="shared" si="19"/>
        <v>0</v>
      </c>
    </row>
    <row r="162" spans="1:16" s="91" customFormat="1" ht="15" customHeight="1" x14ac:dyDescent="0.2">
      <c r="A162" s="87" t="str">
        <f>Planilha!A162</f>
        <v>10.20</v>
      </c>
      <c r="B162" s="319" t="str">
        <f>Planilha!B162</f>
        <v>Disjuntor Monopolar Termomagnético (220 V/127 V) - DIN 16 A - Curva C</v>
      </c>
      <c r="C162" s="319"/>
      <c r="D162" s="319"/>
      <c r="E162" s="135">
        <f>Planilha!J162</f>
        <v>0</v>
      </c>
      <c r="F162" s="237"/>
      <c r="G162" s="237"/>
      <c r="H162" s="237"/>
      <c r="I162" s="237"/>
      <c r="J162" s="237"/>
      <c r="K162" s="237"/>
      <c r="L162" s="237"/>
      <c r="M162" s="237"/>
      <c r="N162" s="237"/>
      <c r="O162" s="237"/>
      <c r="P162" s="136">
        <f t="shared" si="19"/>
        <v>0</v>
      </c>
    </row>
    <row r="163" spans="1:16" s="91" customFormat="1" ht="15" customHeight="1" x14ac:dyDescent="0.2">
      <c r="A163" s="87" t="str">
        <f>Planilha!A163</f>
        <v>10.21</v>
      </c>
      <c r="B163" s="319" t="str">
        <f>Planilha!B163</f>
        <v>Disjuntor Bipolar Termomagnético (220 V/127 V) - DIN 16 A - Curva C</v>
      </c>
      <c r="C163" s="319"/>
      <c r="D163" s="319"/>
      <c r="E163" s="135">
        <f>Planilha!J163</f>
        <v>0</v>
      </c>
      <c r="F163" s="237"/>
      <c r="G163" s="237"/>
      <c r="H163" s="237"/>
      <c r="I163" s="237"/>
      <c r="J163" s="237"/>
      <c r="K163" s="237"/>
      <c r="L163" s="237"/>
      <c r="M163" s="237"/>
      <c r="N163" s="237"/>
      <c r="O163" s="237"/>
      <c r="P163" s="136">
        <f t="shared" si="19"/>
        <v>0</v>
      </c>
    </row>
    <row r="164" spans="1:16" s="91" customFormat="1" ht="15" customHeight="1" x14ac:dyDescent="0.2">
      <c r="A164" s="87" t="str">
        <f>Planilha!A164</f>
        <v>10.22</v>
      </c>
      <c r="B164" s="319" t="str">
        <f>Planilha!B164</f>
        <v>Disjuntor Bipolar Termomagnético (220 V/127 V) - DIN 20 A - Curva C</v>
      </c>
      <c r="C164" s="319"/>
      <c r="D164" s="319"/>
      <c r="E164" s="135">
        <f>Planilha!J164</f>
        <v>0</v>
      </c>
      <c r="F164" s="237"/>
      <c r="G164" s="237"/>
      <c r="H164" s="237"/>
      <c r="I164" s="237"/>
      <c r="J164" s="237"/>
      <c r="K164" s="237"/>
      <c r="L164" s="237"/>
      <c r="M164" s="237"/>
      <c r="N164" s="237"/>
      <c r="O164" s="237"/>
      <c r="P164" s="136">
        <f t="shared" si="19"/>
        <v>0</v>
      </c>
    </row>
    <row r="165" spans="1:16" s="91" customFormat="1" ht="15" customHeight="1" x14ac:dyDescent="0.2">
      <c r="A165" s="87" t="str">
        <f>Planilha!A165</f>
        <v>10.23</v>
      </c>
      <c r="B165" s="319" t="str">
        <f>Planilha!B165</f>
        <v>Disjuntor Tripolar Termomagnético - Tipo NEMA 80 A Curva C</v>
      </c>
      <c r="C165" s="319"/>
      <c r="D165" s="319"/>
      <c r="E165" s="135">
        <f>Planilha!J165</f>
        <v>0</v>
      </c>
      <c r="F165" s="237"/>
      <c r="G165" s="237"/>
      <c r="H165" s="237"/>
      <c r="I165" s="237"/>
      <c r="J165" s="237"/>
      <c r="K165" s="237"/>
      <c r="L165" s="237"/>
      <c r="M165" s="237"/>
      <c r="N165" s="237"/>
      <c r="O165" s="237"/>
      <c r="P165" s="136">
        <f t="shared" si="19"/>
        <v>0</v>
      </c>
    </row>
    <row r="166" spans="1:16" s="91" customFormat="1" ht="15" customHeight="1" x14ac:dyDescent="0.2">
      <c r="A166" s="87" t="str">
        <f>Planilha!A166</f>
        <v>10.24</v>
      </c>
      <c r="B166" s="319" t="str">
        <f>Planilha!B166</f>
        <v>Disjuntor Tripolar Termomagnético - Tipo NEMA 125 A Curva C</v>
      </c>
      <c r="C166" s="319"/>
      <c r="D166" s="319"/>
      <c r="E166" s="135">
        <f>Planilha!J166</f>
        <v>0</v>
      </c>
      <c r="F166" s="237"/>
      <c r="G166" s="237"/>
      <c r="H166" s="237"/>
      <c r="I166" s="237"/>
      <c r="J166" s="237"/>
      <c r="K166" s="237"/>
      <c r="L166" s="237"/>
      <c r="M166" s="237"/>
      <c r="N166" s="237"/>
      <c r="O166" s="237"/>
      <c r="P166" s="136">
        <f t="shared" si="19"/>
        <v>0</v>
      </c>
    </row>
    <row r="167" spans="1:16" s="91" customFormat="1" ht="15" customHeight="1" x14ac:dyDescent="0.2">
      <c r="A167" s="87" t="str">
        <f>Planilha!A167</f>
        <v>10.25</v>
      </c>
      <c r="B167" s="319" t="str">
        <f>Planilha!B167</f>
        <v>Dispositivo de Proteção Contra Surto-Classe I/II - 275V - Imax=60kA; In=30kA-Fornecimento e Instalação</v>
      </c>
      <c r="C167" s="319"/>
      <c r="D167" s="319"/>
      <c r="E167" s="135">
        <f>Planilha!J167</f>
        <v>0</v>
      </c>
      <c r="F167" s="237"/>
      <c r="G167" s="237"/>
      <c r="H167" s="237"/>
      <c r="I167" s="237"/>
      <c r="J167" s="237"/>
      <c r="K167" s="237"/>
      <c r="L167" s="237"/>
      <c r="M167" s="237"/>
      <c r="N167" s="237"/>
      <c r="O167" s="237"/>
      <c r="P167" s="136">
        <f t="shared" si="19"/>
        <v>0</v>
      </c>
    </row>
    <row r="168" spans="1:16" s="91" customFormat="1" ht="15" customHeight="1" x14ac:dyDescent="0.2">
      <c r="A168" s="87"/>
      <c r="B168" s="325" t="str">
        <f>Planilha!B168</f>
        <v>Iluminação e Tomadas</v>
      </c>
      <c r="C168" s="325"/>
      <c r="D168" s="325"/>
      <c r="E168" s="135"/>
      <c r="F168" s="140"/>
      <c r="G168" s="140"/>
      <c r="H168" s="140"/>
      <c r="I168" s="140"/>
      <c r="J168" s="140"/>
      <c r="K168" s="140"/>
      <c r="L168" s="140"/>
      <c r="M168" s="140"/>
      <c r="N168" s="140"/>
      <c r="O168" s="140"/>
      <c r="P168" s="136"/>
    </row>
    <row r="169" spans="1:16" s="91" customFormat="1" ht="15" customHeight="1" x14ac:dyDescent="0.2">
      <c r="A169" s="87" t="str">
        <f>Planilha!A169</f>
        <v>10.26</v>
      </c>
      <c r="B169" s="319" t="str">
        <f>Planilha!B169</f>
        <v>Luminária sobrepor p/ lampada LED</v>
      </c>
      <c r="C169" s="319"/>
      <c r="D169" s="319"/>
      <c r="E169" s="135">
        <f>Planilha!J169</f>
        <v>0</v>
      </c>
      <c r="F169" s="237"/>
      <c r="G169" s="237"/>
      <c r="H169" s="237"/>
      <c r="I169" s="237"/>
      <c r="J169" s="237"/>
      <c r="K169" s="237"/>
      <c r="L169" s="237"/>
      <c r="M169" s="237"/>
      <c r="N169" s="237"/>
      <c r="O169" s="237"/>
      <c r="P169" s="136">
        <f t="shared" si="19"/>
        <v>0</v>
      </c>
    </row>
    <row r="170" spans="1:16" s="91" customFormat="1" ht="15" customHeight="1" x14ac:dyDescent="0.2">
      <c r="A170" s="87" t="str">
        <f>Planilha!A170</f>
        <v>10.27</v>
      </c>
      <c r="B170" s="319" t="str">
        <f>Planilha!B170</f>
        <v>Luminária tipo SPOT de embutir piso em aluminio blindado</v>
      </c>
      <c r="C170" s="319"/>
      <c r="D170" s="319"/>
      <c r="E170" s="135">
        <f>Planilha!J170</f>
        <v>0</v>
      </c>
      <c r="F170" s="237"/>
      <c r="G170" s="237"/>
      <c r="H170" s="237"/>
      <c r="I170" s="237"/>
      <c r="J170" s="237"/>
      <c r="K170" s="237"/>
      <c r="L170" s="237"/>
      <c r="M170" s="237"/>
      <c r="N170" s="237"/>
      <c r="O170" s="237"/>
      <c r="P170" s="136">
        <f t="shared" si="19"/>
        <v>0</v>
      </c>
    </row>
    <row r="171" spans="1:16" s="91" customFormat="1" ht="15" customHeight="1" x14ac:dyDescent="0.2">
      <c r="A171" s="87" t="str">
        <f>Planilha!A171</f>
        <v>10.28</v>
      </c>
      <c r="B171" s="319" t="str">
        <f>Planilha!B171</f>
        <v>Luminária sobrepor tipo linear/perfil LED</v>
      </c>
      <c r="C171" s="319"/>
      <c r="D171" s="319"/>
      <c r="E171" s="135">
        <f>Planilha!J171</f>
        <v>0</v>
      </c>
      <c r="F171" s="237"/>
      <c r="G171" s="237"/>
      <c r="H171" s="237"/>
      <c r="I171" s="237"/>
      <c r="J171" s="237"/>
      <c r="K171" s="237"/>
      <c r="L171" s="237"/>
      <c r="M171" s="237"/>
      <c r="N171" s="237"/>
      <c r="O171" s="237"/>
      <c r="P171" s="136">
        <f t="shared" si="19"/>
        <v>0</v>
      </c>
    </row>
    <row r="172" spans="1:16" s="91" customFormat="1" ht="15" customHeight="1" x14ac:dyDescent="0.2">
      <c r="A172" s="87" t="str">
        <f>Planilha!A172</f>
        <v>10.29</v>
      </c>
      <c r="B172" s="319" t="str">
        <f>Planilha!B172</f>
        <v>Sensor de presença com fotocelula</v>
      </c>
      <c r="C172" s="319"/>
      <c r="D172" s="319"/>
      <c r="E172" s="135">
        <f>Planilha!J172</f>
        <v>0</v>
      </c>
      <c r="F172" s="237"/>
      <c r="G172" s="237"/>
      <c r="H172" s="237"/>
      <c r="I172" s="237"/>
      <c r="J172" s="237"/>
      <c r="K172" s="237"/>
      <c r="L172" s="237"/>
      <c r="M172" s="237"/>
      <c r="N172" s="237"/>
      <c r="O172" s="237"/>
      <c r="P172" s="136">
        <f t="shared" si="19"/>
        <v>0</v>
      </c>
    </row>
    <row r="173" spans="1:16" s="91" customFormat="1" ht="15" customHeight="1" x14ac:dyDescent="0.2">
      <c r="A173" s="87" t="str">
        <f>Planilha!A173</f>
        <v>10.30</v>
      </c>
      <c r="B173" s="319" t="str">
        <f>Planilha!B173</f>
        <v>Rele Fotoeletronico</v>
      </c>
      <c r="C173" s="319"/>
      <c r="D173" s="319"/>
      <c r="E173" s="135">
        <f>Planilha!J173</f>
        <v>0</v>
      </c>
      <c r="F173" s="237"/>
      <c r="G173" s="237"/>
      <c r="H173" s="237"/>
      <c r="I173" s="237"/>
      <c r="J173" s="237"/>
      <c r="K173" s="237"/>
      <c r="L173" s="237"/>
      <c r="M173" s="237"/>
      <c r="N173" s="237"/>
      <c r="O173" s="237"/>
      <c r="P173" s="136">
        <f t="shared" si="19"/>
        <v>0</v>
      </c>
    </row>
    <row r="174" spans="1:16" s="91" customFormat="1" ht="15" customHeight="1" x14ac:dyDescent="0.2">
      <c r="A174" s="87" t="str">
        <f>Planilha!A174</f>
        <v>10.31</v>
      </c>
      <c r="B174" s="319" t="str">
        <f>Planilha!B174</f>
        <v>Luminária Pública LED</v>
      </c>
      <c r="C174" s="319"/>
      <c r="D174" s="319"/>
      <c r="E174" s="135">
        <f>Planilha!J174</f>
        <v>0</v>
      </c>
      <c r="F174" s="237"/>
      <c r="G174" s="237"/>
      <c r="H174" s="237"/>
      <c r="I174" s="237"/>
      <c r="J174" s="237"/>
      <c r="K174" s="237"/>
      <c r="L174" s="237"/>
      <c r="M174" s="237"/>
      <c r="N174" s="237"/>
      <c r="O174" s="237"/>
      <c r="P174" s="136">
        <f t="shared" si="19"/>
        <v>0</v>
      </c>
    </row>
    <row r="175" spans="1:16" s="91" customFormat="1" ht="15" customHeight="1" x14ac:dyDescent="0.2">
      <c r="A175" s="87" t="str">
        <f>Planilha!A175</f>
        <v>10.32</v>
      </c>
      <c r="B175" s="319" t="str">
        <f>Planilha!B175</f>
        <v>Suporte Poste 4 Luminárias Pública Pétala</v>
      </c>
      <c r="C175" s="319"/>
      <c r="D175" s="319"/>
      <c r="E175" s="135">
        <f>Planilha!J175</f>
        <v>0</v>
      </c>
      <c r="F175" s="237"/>
      <c r="G175" s="237"/>
      <c r="H175" s="237"/>
      <c r="I175" s="237"/>
      <c r="J175" s="237"/>
      <c r="K175" s="237"/>
      <c r="L175" s="237"/>
      <c r="M175" s="237"/>
      <c r="N175" s="237"/>
      <c r="O175" s="237"/>
      <c r="P175" s="136">
        <f t="shared" si="19"/>
        <v>0</v>
      </c>
    </row>
    <row r="176" spans="1:16" s="91" customFormat="1" ht="30" customHeight="1" x14ac:dyDescent="0.2">
      <c r="A176" s="87" t="str">
        <f>Planilha!A176</f>
        <v>10.33</v>
      </c>
      <c r="B176" s="319" t="str">
        <f>Planilha!B176</f>
        <v>Poste de aço galvanizado cônico contíno reto, diâmetro superior de 60mm, diâmetro da base 126mm, altura total 8m</v>
      </c>
      <c r="C176" s="319"/>
      <c r="D176" s="319"/>
      <c r="E176" s="135">
        <f>Planilha!J176</f>
        <v>0</v>
      </c>
      <c r="F176" s="237"/>
      <c r="G176" s="237"/>
      <c r="H176" s="237"/>
      <c r="I176" s="237"/>
      <c r="J176" s="237"/>
      <c r="K176" s="237"/>
      <c r="L176" s="237"/>
      <c r="M176" s="237"/>
      <c r="N176" s="237"/>
      <c r="O176" s="237"/>
      <c r="P176" s="136">
        <f t="shared" si="19"/>
        <v>0</v>
      </c>
    </row>
    <row r="177" spans="1:16" s="91" customFormat="1" ht="15" customHeight="1" x14ac:dyDescent="0.2">
      <c r="A177" s="87"/>
      <c r="B177" s="325" t="s">
        <v>6</v>
      </c>
      <c r="C177" s="325"/>
      <c r="D177" s="325"/>
      <c r="E177" s="138">
        <f>SUM(E139:E176)</f>
        <v>0</v>
      </c>
      <c r="F177" s="138">
        <f t="shared" ref="F177:O177" si="21">SUMPRODUCT($E$139:$E$176, F139:F176)</f>
        <v>0</v>
      </c>
      <c r="G177" s="138">
        <f t="shared" si="21"/>
        <v>0</v>
      </c>
      <c r="H177" s="138">
        <f t="shared" si="21"/>
        <v>0</v>
      </c>
      <c r="I177" s="138">
        <f t="shared" si="21"/>
        <v>0</v>
      </c>
      <c r="J177" s="138">
        <f t="shared" si="21"/>
        <v>0</v>
      </c>
      <c r="K177" s="138">
        <f t="shared" si="21"/>
        <v>0</v>
      </c>
      <c r="L177" s="138">
        <f t="shared" si="21"/>
        <v>0</v>
      </c>
      <c r="M177" s="138">
        <f t="shared" si="21"/>
        <v>0</v>
      </c>
      <c r="N177" s="138">
        <f t="shared" si="21"/>
        <v>0</v>
      </c>
      <c r="O177" s="138">
        <f t="shared" si="21"/>
        <v>0</v>
      </c>
      <c r="P177" s="138">
        <f>SUM(F177:O177)</f>
        <v>0</v>
      </c>
    </row>
    <row r="178" spans="1:16" s="91" customFormat="1" ht="15" customHeight="1" x14ac:dyDescent="0.2">
      <c r="A178" s="327"/>
      <c r="B178" s="328"/>
      <c r="C178" s="328"/>
      <c r="D178" s="328"/>
      <c r="E178" s="328"/>
      <c r="F178" s="328"/>
      <c r="G178" s="328"/>
      <c r="H178" s="328"/>
      <c r="I178" s="328"/>
      <c r="J178" s="328"/>
      <c r="K178" s="328"/>
      <c r="L178" s="328"/>
      <c r="M178" s="328"/>
      <c r="N178" s="328"/>
      <c r="O178" s="328"/>
      <c r="P178" s="329"/>
    </row>
    <row r="179" spans="1:16" s="91" customFormat="1" ht="15" customHeight="1" x14ac:dyDescent="0.2">
      <c r="A179" s="149" t="s">
        <v>28</v>
      </c>
      <c r="B179" s="336" t="s">
        <v>29</v>
      </c>
      <c r="C179" s="336"/>
      <c r="D179" s="336"/>
      <c r="E179" s="336"/>
      <c r="F179" s="336"/>
      <c r="G179" s="336"/>
      <c r="H179" s="336"/>
      <c r="I179" s="336"/>
      <c r="J179" s="336"/>
      <c r="K179" s="336"/>
      <c r="L179" s="336"/>
      <c r="M179" s="336"/>
      <c r="N179" s="336"/>
      <c r="O179" s="336"/>
      <c r="P179" s="336"/>
    </row>
    <row r="180" spans="1:16" s="91" customFormat="1" ht="15" customHeight="1" x14ac:dyDescent="0.2">
      <c r="A180" s="87" t="str">
        <f>Planilha!A180</f>
        <v>11.1</v>
      </c>
      <c r="B180" s="319" t="str">
        <f>Planilha!B180</f>
        <v>Não se aplica</v>
      </c>
      <c r="C180" s="319"/>
      <c r="D180" s="319"/>
      <c r="E180" s="93">
        <f>Planilha!J180</f>
        <v>0</v>
      </c>
      <c r="F180" s="146"/>
      <c r="G180" s="146"/>
      <c r="H180" s="146"/>
      <c r="I180" s="147"/>
      <c r="J180" s="146"/>
      <c r="K180" s="146"/>
      <c r="L180" s="146"/>
      <c r="M180" s="146"/>
      <c r="N180" s="146"/>
      <c r="O180" s="146"/>
      <c r="P180" s="136"/>
    </row>
    <row r="181" spans="1:16" s="91" customFormat="1" ht="15" customHeight="1" x14ac:dyDescent="0.2">
      <c r="A181" s="87"/>
      <c r="B181" s="325" t="s">
        <v>6</v>
      </c>
      <c r="C181" s="325"/>
      <c r="D181" s="325"/>
      <c r="E181" s="150">
        <f>E180</f>
        <v>0</v>
      </c>
      <c r="F181" s="141"/>
      <c r="G181" s="141"/>
      <c r="H181" s="141"/>
      <c r="I181" s="141"/>
      <c r="J181" s="141"/>
      <c r="K181" s="141"/>
      <c r="L181" s="141"/>
      <c r="M181" s="141"/>
      <c r="N181" s="141"/>
      <c r="O181" s="141"/>
      <c r="P181" s="142"/>
    </row>
    <row r="182" spans="1:16" s="91" customFormat="1" ht="15" customHeight="1" x14ac:dyDescent="0.2">
      <c r="A182" s="327"/>
      <c r="B182" s="328"/>
      <c r="C182" s="328"/>
      <c r="D182" s="328"/>
      <c r="E182" s="328"/>
      <c r="F182" s="328"/>
      <c r="G182" s="328"/>
      <c r="H182" s="328"/>
      <c r="I182" s="328"/>
      <c r="J182" s="328"/>
      <c r="K182" s="328"/>
      <c r="L182" s="328"/>
      <c r="M182" s="328"/>
      <c r="N182" s="328"/>
      <c r="O182" s="328"/>
      <c r="P182" s="329"/>
    </row>
    <row r="183" spans="1:16" s="62" customFormat="1" ht="15" customHeight="1" x14ac:dyDescent="0.2">
      <c r="A183" s="133" t="s">
        <v>31</v>
      </c>
      <c r="B183" s="324" t="s">
        <v>98</v>
      </c>
      <c r="C183" s="324"/>
      <c r="D183" s="324"/>
      <c r="E183" s="324"/>
      <c r="F183" s="324"/>
      <c r="G183" s="324"/>
      <c r="H183" s="324"/>
      <c r="I183" s="324"/>
      <c r="J183" s="324"/>
      <c r="K183" s="324"/>
      <c r="L183" s="324"/>
      <c r="M183" s="324"/>
      <c r="N183" s="324"/>
      <c r="O183" s="324"/>
      <c r="P183" s="324"/>
    </row>
    <row r="184" spans="1:16" s="62" customFormat="1" ht="15" customHeight="1" x14ac:dyDescent="0.2">
      <c r="A184" s="134" t="str">
        <f>Planilha!A184</f>
        <v>12.1</v>
      </c>
      <c r="B184" s="320" t="str">
        <f>Planilha!B184</f>
        <v>Curva 45° longa em PVC rígido soldável, f = 100 mm</v>
      </c>
      <c r="C184" s="320"/>
      <c r="D184" s="320"/>
      <c r="E184" s="151">
        <f>Planilha!J184</f>
        <v>0</v>
      </c>
      <c r="F184" s="237"/>
      <c r="G184" s="237"/>
      <c r="H184" s="237"/>
      <c r="I184" s="237"/>
      <c r="J184" s="237"/>
      <c r="K184" s="237"/>
      <c r="L184" s="237"/>
      <c r="M184" s="237"/>
      <c r="N184" s="237"/>
      <c r="O184" s="237"/>
      <c r="P184" s="136">
        <f t="shared" ref="P184:P189" si="22">SUM(F184:O184)</f>
        <v>0</v>
      </c>
    </row>
    <row r="185" spans="1:16" s="62" customFormat="1" ht="15" customHeight="1" x14ac:dyDescent="0.2">
      <c r="A185" s="134" t="str">
        <f>Planilha!A185</f>
        <v>12.2</v>
      </c>
      <c r="B185" s="320" t="str">
        <f>Planilha!B185</f>
        <v>Curva 90º curta em PVC, serie normal, esgoto predial, f = 100 mm</v>
      </c>
      <c r="C185" s="320"/>
      <c r="D185" s="320"/>
      <c r="E185" s="151">
        <f>Planilha!J185</f>
        <v>0</v>
      </c>
      <c r="F185" s="237"/>
      <c r="G185" s="237"/>
      <c r="H185" s="237"/>
      <c r="I185" s="237"/>
      <c r="J185" s="237"/>
      <c r="K185" s="237"/>
      <c r="L185" s="237"/>
      <c r="M185" s="237"/>
      <c r="N185" s="237"/>
      <c r="O185" s="237"/>
      <c r="P185" s="136">
        <f t="shared" si="22"/>
        <v>0</v>
      </c>
    </row>
    <row r="186" spans="1:16" s="62" customFormat="1" ht="30" customHeight="1" x14ac:dyDescent="0.2">
      <c r="A186" s="134" t="str">
        <f>Planilha!A186</f>
        <v>12.3</v>
      </c>
      <c r="B186" s="320" t="str">
        <f>Planilha!B186</f>
        <v>Joelho 90 graus, pvc, serie normal, esgoto predial, dn 100 mm, junta elástica, fornecido e instalado em ramal de descarga ou ramal de esgoto sanitário</v>
      </c>
      <c r="C186" s="320"/>
      <c r="D186" s="320"/>
      <c r="E186" s="151">
        <f>Planilha!J186</f>
        <v>0</v>
      </c>
      <c r="F186" s="237"/>
      <c r="G186" s="237"/>
      <c r="H186" s="237"/>
      <c r="I186" s="237"/>
      <c r="J186" s="237"/>
      <c r="K186" s="237"/>
      <c r="L186" s="237"/>
      <c r="M186" s="237"/>
      <c r="N186" s="237"/>
      <c r="O186" s="237"/>
      <c r="P186" s="136">
        <f t="shared" si="22"/>
        <v>0</v>
      </c>
    </row>
    <row r="187" spans="1:16" s="62" customFormat="1" ht="15" customHeight="1" x14ac:dyDescent="0.2">
      <c r="A187" s="134" t="str">
        <f>Planilha!A187</f>
        <v>12.4</v>
      </c>
      <c r="B187" s="320" t="str">
        <f>Planilha!B187</f>
        <v>Luva de correr em PVC rígido soldável, para esgoto primário, f = 100mm</v>
      </c>
      <c r="C187" s="320"/>
      <c r="D187" s="320"/>
      <c r="E187" s="151">
        <f>Planilha!J187</f>
        <v>0</v>
      </c>
      <c r="F187" s="237"/>
      <c r="G187" s="237"/>
      <c r="H187" s="237"/>
      <c r="I187" s="237"/>
      <c r="J187" s="237"/>
      <c r="K187" s="237"/>
      <c r="L187" s="237"/>
      <c r="M187" s="237"/>
      <c r="N187" s="237"/>
      <c r="O187" s="237"/>
      <c r="P187" s="136">
        <f t="shared" si="22"/>
        <v>0</v>
      </c>
    </row>
    <row r="188" spans="1:16" s="62" customFormat="1" ht="15" customHeight="1" x14ac:dyDescent="0.2">
      <c r="A188" s="134" t="str">
        <f>Planilha!A188</f>
        <v>12.5</v>
      </c>
      <c r="B188" s="320" t="str">
        <f>Planilha!B188</f>
        <v>Tubo pvc rígido soldável ponta e bolsa p/ esgoto predial, f = 100 mm</v>
      </c>
      <c r="C188" s="320"/>
      <c r="D188" s="320"/>
      <c r="E188" s="151">
        <f>Planilha!J188</f>
        <v>0</v>
      </c>
      <c r="F188" s="237"/>
      <c r="G188" s="237"/>
      <c r="H188" s="237"/>
      <c r="I188" s="237"/>
      <c r="J188" s="237"/>
      <c r="K188" s="237"/>
      <c r="L188" s="237"/>
      <c r="M188" s="237"/>
      <c r="N188" s="237"/>
      <c r="O188" s="237"/>
      <c r="P188" s="136">
        <f t="shared" si="22"/>
        <v>0</v>
      </c>
    </row>
    <row r="189" spans="1:16" s="62" customFormat="1" ht="15" customHeight="1" x14ac:dyDescent="0.2">
      <c r="A189" s="134" t="str">
        <f>Planilha!A189</f>
        <v>12.6</v>
      </c>
      <c r="B189" s="320" t="str">
        <f>Planilha!B189</f>
        <v>Caixa sifonada em PVC, 150 x 150 x 50 mm, com tampa cega, acabamento branco, Akros ou similar</v>
      </c>
      <c r="C189" s="320"/>
      <c r="D189" s="320"/>
      <c r="E189" s="151">
        <f>Planilha!J189</f>
        <v>0</v>
      </c>
      <c r="F189" s="237"/>
      <c r="G189" s="237"/>
      <c r="H189" s="237"/>
      <c r="I189" s="237"/>
      <c r="J189" s="237"/>
      <c r="K189" s="237"/>
      <c r="L189" s="237"/>
      <c r="M189" s="237"/>
      <c r="N189" s="237"/>
      <c r="O189" s="237"/>
      <c r="P189" s="136">
        <f t="shared" si="22"/>
        <v>0</v>
      </c>
    </row>
    <row r="190" spans="1:16" s="62" customFormat="1" ht="15" customHeight="1" x14ac:dyDescent="0.2">
      <c r="A190" s="134"/>
      <c r="B190" s="313" t="s">
        <v>6</v>
      </c>
      <c r="C190" s="314"/>
      <c r="D190" s="315"/>
      <c r="E190" s="137">
        <f>SUM(E184:E189)</f>
        <v>0</v>
      </c>
      <c r="F190" s="137">
        <f t="shared" ref="F190:O190" si="23">SUMPRODUCT($E$184:$E$189,F184:F189)</f>
        <v>0</v>
      </c>
      <c r="G190" s="137">
        <f t="shared" si="23"/>
        <v>0</v>
      </c>
      <c r="H190" s="137">
        <f t="shared" si="23"/>
        <v>0</v>
      </c>
      <c r="I190" s="137">
        <f t="shared" si="23"/>
        <v>0</v>
      </c>
      <c r="J190" s="137">
        <f t="shared" si="23"/>
        <v>0</v>
      </c>
      <c r="K190" s="137">
        <f t="shared" si="23"/>
        <v>0</v>
      </c>
      <c r="L190" s="137">
        <f t="shared" si="23"/>
        <v>0</v>
      </c>
      <c r="M190" s="137">
        <f t="shared" si="23"/>
        <v>0</v>
      </c>
      <c r="N190" s="137">
        <f t="shared" si="23"/>
        <v>0</v>
      </c>
      <c r="O190" s="137">
        <f t="shared" si="23"/>
        <v>0</v>
      </c>
      <c r="P190" s="138">
        <f>SUM(F190:O190)</f>
        <v>0</v>
      </c>
    </row>
    <row r="191" spans="1:16" s="62" customFormat="1" ht="15" customHeight="1" x14ac:dyDescent="0.2">
      <c r="A191" s="321"/>
      <c r="B191" s="322"/>
      <c r="C191" s="322"/>
      <c r="D191" s="322"/>
      <c r="E191" s="322"/>
      <c r="F191" s="322"/>
      <c r="G191" s="322"/>
      <c r="H191" s="322"/>
      <c r="I191" s="322"/>
      <c r="J191" s="322"/>
      <c r="K191" s="322"/>
      <c r="L191" s="322"/>
      <c r="M191" s="322"/>
      <c r="N191" s="322"/>
      <c r="O191" s="322"/>
      <c r="P191" s="323"/>
    </row>
    <row r="192" spans="1:16" s="62" customFormat="1" ht="15" customHeight="1" x14ac:dyDescent="0.2">
      <c r="A192" s="133" t="s">
        <v>33</v>
      </c>
      <c r="B192" s="324" t="s">
        <v>34</v>
      </c>
      <c r="C192" s="324"/>
      <c r="D192" s="324"/>
      <c r="E192" s="324"/>
      <c r="F192" s="324"/>
      <c r="G192" s="324"/>
      <c r="H192" s="324"/>
      <c r="I192" s="324"/>
      <c r="J192" s="324"/>
      <c r="K192" s="324"/>
      <c r="L192" s="324"/>
      <c r="M192" s="324"/>
      <c r="N192" s="324"/>
      <c r="O192" s="324"/>
      <c r="P192" s="324"/>
    </row>
    <row r="193" spans="1:16" s="62" customFormat="1" ht="15" customHeight="1" x14ac:dyDescent="0.2">
      <c r="A193" s="134" t="str">
        <f>Planilha!A193</f>
        <v>13.1</v>
      </c>
      <c r="B193" s="320" t="str">
        <f>Planilha!B193</f>
        <v>Impermeabilização das vigas baldrames</v>
      </c>
      <c r="C193" s="320"/>
      <c r="D193" s="320"/>
      <c r="E193" s="135">
        <f>Planilha!J193</f>
        <v>0</v>
      </c>
      <c r="F193" s="237"/>
      <c r="G193" s="237"/>
      <c r="H193" s="237"/>
      <c r="I193" s="237"/>
      <c r="J193" s="237"/>
      <c r="K193" s="237"/>
      <c r="L193" s="237"/>
      <c r="M193" s="237"/>
      <c r="N193" s="237"/>
      <c r="O193" s="237"/>
      <c r="P193" s="136">
        <f t="shared" ref="P193" si="24">SUM(F193:O193)</f>
        <v>0</v>
      </c>
    </row>
    <row r="194" spans="1:16" s="62" customFormat="1" ht="15" customHeight="1" x14ac:dyDescent="0.2">
      <c r="A194" s="134" t="str">
        <f>Planilha!A194</f>
        <v>13.2</v>
      </c>
      <c r="B194" s="320" t="str">
        <f>Planilha!B194</f>
        <v>Impermeabilização da contenção</v>
      </c>
      <c r="C194" s="320"/>
      <c r="D194" s="320"/>
      <c r="E194" s="135">
        <f>Planilha!J194</f>
        <v>0</v>
      </c>
      <c r="F194" s="237"/>
      <c r="G194" s="237"/>
      <c r="H194" s="237"/>
      <c r="I194" s="237"/>
      <c r="J194" s="237"/>
      <c r="K194" s="237"/>
      <c r="L194" s="237"/>
      <c r="M194" s="237"/>
      <c r="N194" s="237"/>
      <c r="O194" s="237"/>
      <c r="P194" s="136">
        <f t="shared" ref="P194" si="25">SUM(F194:O194)</f>
        <v>0</v>
      </c>
    </row>
    <row r="195" spans="1:16" s="62" customFormat="1" ht="15" customHeight="1" x14ac:dyDescent="0.2">
      <c r="A195" s="134"/>
      <c r="B195" s="330" t="s">
        <v>6</v>
      </c>
      <c r="C195" s="330"/>
      <c r="D195" s="330"/>
      <c r="E195" s="138">
        <f>SUM(E193:E194)</f>
        <v>0</v>
      </c>
      <c r="F195" s="137">
        <f>SUMPRODUCT($E$193:$E$194, F193:F194)</f>
        <v>0</v>
      </c>
      <c r="G195" s="137">
        <f t="shared" ref="G195:O195" si="26">SUMPRODUCT($E$193:$E$194, G193:G194)</f>
        <v>0</v>
      </c>
      <c r="H195" s="137">
        <f t="shared" si="26"/>
        <v>0</v>
      </c>
      <c r="I195" s="137">
        <f t="shared" si="26"/>
        <v>0</v>
      </c>
      <c r="J195" s="137">
        <f t="shared" si="26"/>
        <v>0</v>
      </c>
      <c r="K195" s="137">
        <f t="shared" si="26"/>
        <v>0</v>
      </c>
      <c r="L195" s="137">
        <f t="shared" si="26"/>
        <v>0</v>
      </c>
      <c r="M195" s="137">
        <f t="shared" si="26"/>
        <v>0</v>
      </c>
      <c r="N195" s="137">
        <f t="shared" si="26"/>
        <v>0</v>
      </c>
      <c r="O195" s="137">
        <f t="shared" si="26"/>
        <v>0</v>
      </c>
      <c r="P195" s="138">
        <f>SUM(F195:O195)</f>
        <v>0</v>
      </c>
    </row>
    <row r="196" spans="1:16" s="62" customFormat="1" ht="15" customHeight="1" x14ac:dyDescent="0.2">
      <c r="A196" s="321"/>
      <c r="B196" s="322"/>
      <c r="C196" s="322"/>
      <c r="D196" s="322"/>
      <c r="E196" s="322"/>
      <c r="F196" s="322"/>
      <c r="G196" s="322"/>
      <c r="H196" s="322"/>
      <c r="I196" s="322"/>
      <c r="J196" s="322"/>
      <c r="K196" s="322"/>
      <c r="L196" s="322"/>
      <c r="M196" s="322"/>
      <c r="N196" s="322"/>
      <c r="O196" s="322"/>
      <c r="P196" s="323"/>
    </row>
    <row r="197" spans="1:16" s="62" customFormat="1" ht="15" customHeight="1" x14ac:dyDescent="0.2">
      <c r="A197" s="133" t="s">
        <v>36</v>
      </c>
      <c r="B197" s="324" t="s">
        <v>37</v>
      </c>
      <c r="C197" s="324"/>
      <c r="D197" s="324"/>
      <c r="E197" s="324"/>
      <c r="F197" s="324"/>
      <c r="G197" s="324"/>
      <c r="H197" s="324"/>
      <c r="I197" s="324"/>
      <c r="J197" s="324"/>
      <c r="K197" s="324"/>
      <c r="L197" s="324"/>
      <c r="M197" s="324"/>
      <c r="N197" s="324"/>
      <c r="O197" s="324"/>
      <c r="P197" s="324"/>
    </row>
    <row r="198" spans="1:16" s="62" customFormat="1" ht="15" customHeight="1" x14ac:dyDescent="0.2">
      <c r="A198" s="134" t="str">
        <f>Planilha!A198</f>
        <v>14.1</v>
      </c>
      <c r="B198" s="320" t="str">
        <f>Planilha!B198</f>
        <v>Placa fotoluminescente "S2" - 380 x 190 mm</v>
      </c>
      <c r="C198" s="320"/>
      <c r="D198" s="320"/>
      <c r="E198" s="135">
        <f>Planilha!J198</f>
        <v>0</v>
      </c>
      <c r="F198" s="237"/>
      <c r="G198" s="237"/>
      <c r="H198" s="237"/>
      <c r="I198" s="237"/>
      <c r="J198" s="237"/>
      <c r="K198" s="237"/>
      <c r="L198" s="237"/>
      <c r="M198" s="237"/>
      <c r="N198" s="237"/>
      <c r="O198" s="237"/>
      <c r="P198" s="136">
        <f t="shared" ref="P198:P203" si="27">SUM(F198:O198)</f>
        <v>0</v>
      </c>
    </row>
    <row r="199" spans="1:16" s="62" customFormat="1" ht="15" customHeight="1" x14ac:dyDescent="0.2">
      <c r="A199" s="134" t="str">
        <f>Planilha!A199</f>
        <v>14.2</v>
      </c>
      <c r="B199" s="320" t="str">
        <f>Planilha!B199</f>
        <v>Placa fotoluminescente "S10" - 380 x 190 mm</v>
      </c>
      <c r="C199" s="320"/>
      <c r="D199" s="320"/>
      <c r="E199" s="135">
        <f>Planilha!J199</f>
        <v>0</v>
      </c>
      <c r="F199" s="237"/>
      <c r="G199" s="237"/>
      <c r="H199" s="237"/>
      <c r="I199" s="237"/>
      <c r="J199" s="237"/>
      <c r="K199" s="237"/>
      <c r="L199" s="237"/>
      <c r="M199" s="237"/>
      <c r="N199" s="237"/>
      <c r="O199" s="237"/>
      <c r="P199" s="136">
        <f t="shared" si="27"/>
        <v>0</v>
      </c>
    </row>
    <row r="200" spans="1:16" s="62" customFormat="1" ht="15" customHeight="1" x14ac:dyDescent="0.2">
      <c r="A200" s="134" t="str">
        <f>Planilha!A200</f>
        <v>14.3</v>
      </c>
      <c r="B200" s="320" t="str">
        <f>Planilha!B200</f>
        <v>Placa fotoluminescente "E5" - 300 x 300 mm</v>
      </c>
      <c r="C200" s="320"/>
      <c r="D200" s="320"/>
      <c r="E200" s="135">
        <f>Planilha!J200</f>
        <v>0</v>
      </c>
      <c r="F200" s="237"/>
      <c r="G200" s="237"/>
      <c r="H200" s="237"/>
      <c r="I200" s="237"/>
      <c r="J200" s="237"/>
      <c r="K200" s="237"/>
      <c r="L200" s="237"/>
      <c r="M200" s="237"/>
      <c r="N200" s="237"/>
      <c r="O200" s="237"/>
      <c r="P200" s="136">
        <f t="shared" si="27"/>
        <v>0</v>
      </c>
    </row>
    <row r="201" spans="1:16" s="62" customFormat="1" ht="15" customHeight="1" x14ac:dyDescent="0.2">
      <c r="A201" s="134" t="str">
        <f>Planilha!A201</f>
        <v>14.4</v>
      </c>
      <c r="B201" s="320" t="str">
        <f>Planilha!B201</f>
        <v>Placa fotoluminescente "E12" - 300 x 300 mm</v>
      </c>
      <c r="C201" s="320"/>
      <c r="D201" s="320"/>
      <c r="E201" s="135">
        <f>Planilha!J201</f>
        <v>0</v>
      </c>
      <c r="F201" s="237"/>
      <c r="G201" s="237"/>
      <c r="H201" s="237"/>
      <c r="I201" s="237"/>
      <c r="J201" s="237"/>
      <c r="K201" s="237"/>
      <c r="L201" s="237"/>
      <c r="M201" s="237"/>
      <c r="N201" s="237"/>
      <c r="O201" s="237"/>
      <c r="P201" s="136">
        <f t="shared" si="27"/>
        <v>0</v>
      </c>
    </row>
    <row r="202" spans="1:16" s="62" customFormat="1" ht="15" customHeight="1" x14ac:dyDescent="0.2">
      <c r="A202" s="134" t="str">
        <f>Planilha!A202</f>
        <v>14.5</v>
      </c>
      <c r="B202" s="320" t="str">
        <f>Planilha!B202</f>
        <v>Placa fotoluminescente "P4" - 300 x 300 mm</v>
      </c>
      <c r="C202" s="320"/>
      <c r="D202" s="320"/>
      <c r="E202" s="135">
        <f>Planilha!J202</f>
        <v>0</v>
      </c>
      <c r="F202" s="237"/>
      <c r="G202" s="237"/>
      <c r="H202" s="237"/>
      <c r="I202" s="237"/>
      <c r="J202" s="237"/>
      <c r="K202" s="237"/>
      <c r="L202" s="237"/>
      <c r="M202" s="237"/>
      <c r="N202" s="237"/>
      <c r="O202" s="237"/>
      <c r="P202" s="136">
        <f t="shared" si="27"/>
        <v>0</v>
      </c>
    </row>
    <row r="203" spans="1:16" s="62" customFormat="1" ht="15" customHeight="1" x14ac:dyDescent="0.2">
      <c r="A203" s="134" t="str">
        <f>Planilha!A203</f>
        <v>14.6</v>
      </c>
      <c r="B203" s="320" t="str">
        <f>Planilha!B203</f>
        <v>Extintor de incêndio portátil com carga de CO2 de 6 kg, classe BC - fornecimento e instalação.</v>
      </c>
      <c r="C203" s="320"/>
      <c r="D203" s="320"/>
      <c r="E203" s="135">
        <f>Planilha!J203</f>
        <v>0</v>
      </c>
      <c r="F203" s="237"/>
      <c r="G203" s="237"/>
      <c r="H203" s="237"/>
      <c r="I203" s="237"/>
      <c r="J203" s="237"/>
      <c r="K203" s="237"/>
      <c r="L203" s="237"/>
      <c r="M203" s="237"/>
      <c r="N203" s="237"/>
      <c r="O203" s="237"/>
      <c r="P203" s="136">
        <f t="shared" si="27"/>
        <v>0</v>
      </c>
    </row>
    <row r="204" spans="1:16" s="62" customFormat="1" ht="15" customHeight="1" x14ac:dyDescent="0.2">
      <c r="A204" s="134" t="str">
        <f>Planilha!A204</f>
        <v>14.7</v>
      </c>
      <c r="B204" s="320" t="str">
        <f>Planilha!B204</f>
        <v>Luminaria de emergencia 30 leds, potencia 2 w, bateria de litio, autonomia de 6 horas</v>
      </c>
      <c r="C204" s="320"/>
      <c r="D204" s="320"/>
      <c r="E204" s="135">
        <f>Planilha!J204</f>
        <v>0</v>
      </c>
      <c r="F204" s="237"/>
      <c r="G204" s="237"/>
      <c r="H204" s="237"/>
      <c r="I204" s="237"/>
      <c r="J204" s="237"/>
      <c r="K204" s="237"/>
      <c r="L204" s="237"/>
      <c r="M204" s="237"/>
      <c r="N204" s="237"/>
      <c r="O204" s="237"/>
      <c r="P204" s="136">
        <f t="shared" ref="P204" si="28">SUM(F204:O204)</f>
        <v>0</v>
      </c>
    </row>
    <row r="205" spans="1:16" s="62" customFormat="1" ht="15" customHeight="1" x14ac:dyDescent="0.2">
      <c r="A205" s="134"/>
      <c r="B205" s="330" t="s">
        <v>6</v>
      </c>
      <c r="C205" s="330"/>
      <c r="D205" s="330"/>
      <c r="E205" s="138">
        <f>SUM(E198:E204)</f>
        <v>0</v>
      </c>
      <c r="F205" s="137">
        <f>SUMPRODUCT($E$198:$E$204,F198:F204)</f>
        <v>0</v>
      </c>
      <c r="G205" s="137">
        <f t="shared" ref="G205:O205" si="29">SUMPRODUCT($E$198:$E$204,G198:G204)</f>
        <v>0</v>
      </c>
      <c r="H205" s="137">
        <f t="shared" si="29"/>
        <v>0</v>
      </c>
      <c r="I205" s="137">
        <f t="shared" si="29"/>
        <v>0</v>
      </c>
      <c r="J205" s="137">
        <f t="shared" si="29"/>
        <v>0</v>
      </c>
      <c r="K205" s="137">
        <f t="shared" si="29"/>
        <v>0</v>
      </c>
      <c r="L205" s="137">
        <f t="shared" si="29"/>
        <v>0</v>
      </c>
      <c r="M205" s="137">
        <f t="shared" si="29"/>
        <v>0</v>
      </c>
      <c r="N205" s="137">
        <f t="shared" si="29"/>
        <v>0</v>
      </c>
      <c r="O205" s="137">
        <f t="shared" si="29"/>
        <v>0</v>
      </c>
      <c r="P205" s="138">
        <f>SUM(F205:O205)</f>
        <v>0</v>
      </c>
    </row>
    <row r="206" spans="1:16" s="62" customFormat="1" ht="15" customHeight="1" x14ac:dyDescent="0.2">
      <c r="A206" s="321"/>
      <c r="B206" s="322"/>
      <c r="C206" s="322"/>
      <c r="D206" s="322"/>
      <c r="E206" s="322"/>
      <c r="F206" s="322"/>
      <c r="G206" s="322"/>
      <c r="H206" s="322"/>
      <c r="I206" s="322"/>
      <c r="J206" s="322"/>
      <c r="K206" s="322"/>
      <c r="L206" s="322"/>
      <c r="M206" s="322"/>
      <c r="N206" s="322"/>
      <c r="O206" s="322"/>
      <c r="P206" s="323"/>
    </row>
    <row r="207" spans="1:16" s="62" customFormat="1" ht="15" customHeight="1" x14ac:dyDescent="0.2">
      <c r="A207" s="133" t="s">
        <v>39</v>
      </c>
      <c r="B207" s="324" t="s">
        <v>72</v>
      </c>
      <c r="C207" s="324"/>
      <c r="D207" s="324"/>
      <c r="E207" s="324"/>
      <c r="F207" s="324"/>
      <c r="G207" s="324"/>
      <c r="H207" s="324"/>
      <c r="I207" s="324"/>
      <c r="J207" s="324"/>
      <c r="K207" s="324"/>
      <c r="L207" s="324"/>
      <c r="M207" s="324"/>
      <c r="N207" s="324"/>
      <c r="O207" s="324"/>
      <c r="P207" s="324"/>
    </row>
    <row r="208" spans="1:16" s="62" customFormat="1" ht="15" customHeight="1" x14ac:dyDescent="0.2">
      <c r="A208" s="87"/>
      <c r="B208" s="325" t="str">
        <f>Planilha!B208</f>
        <v>Interno</v>
      </c>
      <c r="C208" s="325"/>
      <c r="D208" s="325"/>
      <c r="E208" s="93"/>
      <c r="F208" s="140"/>
      <c r="G208" s="140"/>
      <c r="H208" s="140"/>
      <c r="I208" s="140"/>
      <c r="J208" s="140"/>
      <c r="K208" s="140"/>
      <c r="L208" s="140"/>
      <c r="M208" s="140"/>
      <c r="N208" s="140"/>
      <c r="O208" s="140"/>
      <c r="P208" s="136"/>
    </row>
    <row r="209" spans="1:16" s="62" customFormat="1" ht="30" customHeight="1" x14ac:dyDescent="0.2">
      <c r="A209" s="87" t="str">
        <f>Planilha!A209</f>
        <v>15.1</v>
      </c>
      <c r="B209" s="319" t="str">
        <f>Planilha!B209</f>
        <v>Chapisco aplicado em alvenaria (com presença de vãos) e estruturas de concreto de fachada, com colher de pedreiro. argamassa traço 1:3 com preparo em betoneira 400l</v>
      </c>
      <c r="C209" s="319"/>
      <c r="D209" s="319"/>
      <c r="E209" s="135">
        <f>Planilha!J209</f>
        <v>0</v>
      </c>
      <c r="F209" s="237"/>
      <c r="G209" s="237"/>
      <c r="H209" s="237"/>
      <c r="I209" s="237"/>
      <c r="J209" s="237"/>
      <c r="K209" s="237"/>
      <c r="L209" s="237"/>
      <c r="M209" s="237"/>
      <c r="N209" s="237"/>
      <c r="O209" s="237"/>
      <c r="P209" s="136">
        <f t="shared" ref="P209:P212" si="30">SUM(F209:O209)</f>
        <v>0</v>
      </c>
    </row>
    <row r="210" spans="1:16" s="62" customFormat="1" ht="30" customHeight="1" x14ac:dyDescent="0.2">
      <c r="A210" s="87" t="str">
        <f>Planilha!A210</f>
        <v>15.2</v>
      </c>
      <c r="B210" s="319" t="str">
        <f>Planilha!B210</f>
        <v>Emboço ou massa única em argamassa traço 1:2:8, preparo mecânico com betoneira 400 l, aplicada manualmente em panos de fachada com presença de vãos, espessura de 25 mm</v>
      </c>
      <c r="C210" s="319"/>
      <c r="D210" s="319"/>
      <c r="E210" s="135">
        <f>Planilha!J210</f>
        <v>0</v>
      </c>
      <c r="F210" s="237"/>
      <c r="G210" s="237"/>
      <c r="H210" s="237"/>
      <c r="I210" s="237"/>
      <c r="J210" s="237"/>
      <c r="K210" s="237"/>
      <c r="L210" s="237"/>
      <c r="M210" s="237"/>
      <c r="N210" s="237"/>
      <c r="O210" s="237"/>
      <c r="P210" s="136">
        <f t="shared" si="30"/>
        <v>0</v>
      </c>
    </row>
    <row r="211" spans="1:16" s="62" customFormat="1" ht="30" customHeight="1" x14ac:dyDescent="0.2">
      <c r="A211" s="87" t="str">
        <f>Planilha!A211</f>
        <v>15.3</v>
      </c>
      <c r="B211" s="319" t="str">
        <f>Planilha!B211</f>
        <v>Aplicação manual de gesso desempenado (sem taliscas) em paredes de ambientes de área maior que 10m², espessura de 0,5cm</v>
      </c>
      <c r="C211" s="319"/>
      <c r="D211" s="319"/>
      <c r="E211" s="135">
        <f>Planilha!J211</f>
        <v>0</v>
      </c>
      <c r="F211" s="237"/>
      <c r="G211" s="237"/>
      <c r="H211" s="237"/>
      <c r="I211" s="237"/>
      <c r="J211" s="237"/>
      <c r="K211" s="237"/>
      <c r="L211" s="237"/>
      <c r="M211" s="237"/>
      <c r="N211" s="237"/>
      <c r="O211" s="237"/>
      <c r="P211" s="136">
        <f t="shared" si="30"/>
        <v>0</v>
      </c>
    </row>
    <row r="212" spans="1:16" s="62" customFormat="1" ht="30" customHeight="1" x14ac:dyDescent="0.2">
      <c r="A212" s="87" t="str">
        <f>Planilha!A212</f>
        <v>15.4</v>
      </c>
      <c r="B212" s="319" t="str">
        <f>Planilha!B212</f>
        <v>Aplicação manual de gesso desempenado (sem taliscas) em tetos de ambientes de área maior que 10m², espessura de 1,0cm, inclusive requadro e escadas</v>
      </c>
      <c r="C212" s="319"/>
      <c r="D212" s="319"/>
      <c r="E212" s="135">
        <f>Planilha!J212</f>
        <v>0</v>
      </c>
      <c r="F212" s="237"/>
      <c r="G212" s="237"/>
      <c r="H212" s="237"/>
      <c r="I212" s="237"/>
      <c r="J212" s="237"/>
      <c r="K212" s="237"/>
      <c r="L212" s="237"/>
      <c r="M212" s="237"/>
      <c r="N212" s="237"/>
      <c r="O212" s="237"/>
      <c r="P212" s="136">
        <f t="shared" si="30"/>
        <v>0</v>
      </c>
    </row>
    <row r="213" spans="1:16" s="62" customFormat="1" ht="15" customHeight="1" x14ac:dyDescent="0.2">
      <c r="A213" s="87"/>
      <c r="B213" s="325" t="str">
        <f>Planilha!B213</f>
        <v>Externo</v>
      </c>
      <c r="C213" s="325"/>
      <c r="D213" s="325"/>
      <c r="E213" s="135"/>
      <c r="F213" s="140"/>
      <c r="G213" s="140"/>
      <c r="H213" s="140"/>
      <c r="I213" s="140"/>
      <c r="J213" s="140"/>
      <c r="K213" s="140"/>
      <c r="L213" s="140"/>
      <c r="M213" s="140"/>
      <c r="N213" s="140"/>
      <c r="O213" s="140"/>
      <c r="P213" s="136"/>
    </row>
    <row r="214" spans="1:16" s="62" customFormat="1" ht="30" customHeight="1" x14ac:dyDescent="0.2">
      <c r="A214" s="87" t="str">
        <f>Planilha!A214</f>
        <v>15.5</v>
      </c>
      <c r="B214" s="319" t="str">
        <f>Planilha!B214</f>
        <v>Chapisco aplicado em alvenaria (com presença de vãos) e estruturas de concreto de fachada, com colher de pedreiro. argamassa traço 1:3 com preparo em betoneira 400l</v>
      </c>
      <c r="C214" s="319"/>
      <c r="D214" s="319"/>
      <c r="E214" s="135">
        <f>Planilha!J214</f>
        <v>0</v>
      </c>
      <c r="F214" s="237"/>
      <c r="G214" s="237"/>
      <c r="H214" s="237"/>
      <c r="I214" s="237"/>
      <c r="J214" s="237"/>
      <c r="K214" s="237"/>
      <c r="L214" s="237"/>
      <c r="M214" s="237"/>
      <c r="N214" s="237"/>
      <c r="O214" s="237"/>
      <c r="P214" s="136">
        <f t="shared" ref="P214:P216" si="31">SUM(F214:O214)</f>
        <v>0</v>
      </c>
    </row>
    <row r="215" spans="1:16" s="62" customFormat="1" ht="30" customHeight="1" x14ac:dyDescent="0.2">
      <c r="A215" s="87" t="str">
        <f>Planilha!A215</f>
        <v>15.6</v>
      </c>
      <c r="B215" s="319" t="str">
        <f>Planilha!B215</f>
        <v>Emboço ou massa única em argamassa traço 1:2:8, preparo mecânico com betoneira 400 l, aplicada manualmente em panos de fachada com presença de vãos, espessura de 25 mm</v>
      </c>
      <c r="C215" s="319"/>
      <c r="D215" s="319"/>
      <c r="E215" s="135">
        <f>Planilha!J215</f>
        <v>0</v>
      </c>
      <c r="F215" s="237"/>
      <c r="G215" s="237"/>
      <c r="H215" s="237"/>
      <c r="I215" s="237"/>
      <c r="J215" s="237"/>
      <c r="K215" s="237"/>
      <c r="L215" s="237"/>
      <c r="M215" s="237"/>
      <c r="N215" s="237"/>
      <c r="O215" s="237"/>
      <c r="P215" s="136">
        <f t="shared" si="31"/>
        <v>0</v>
      </c>
    </row>
    <row r="216" spans="1:16" s="62" customFormat="1" ht="30" customHeight="1" x14ac:dyDescent="0.2">
      <c r="A216" s="87" t="str">
        <f>Planilha!A216</f>
        <v>15.7</v>
      </c>
      <c r="B216" s="319" t="str">
        <f>Planilha!B216</f>
        <v>Revestimento cerâmico para paredes externas em pastilhas de porcelana 5 x 5 cm (placas de 30 x 30 cm), alinhadas a prumo, aplicado em superfícies externas da sacada</v>
      </c>
      <c r="C216" s="319"/>
      <c r="D216" s="319"/>
      <c r="E216" s="135">
        <f>Planilha!J216</f>
        <v>0</v>
      </c>
      <c r="F216" s="237"/>
      <c r="G216" s="237"/>
      <c r="H216" s="237"/>
      <c r="I216" s="237"/>
      <c r="J216" s="237"/>
      <c r="K216" s="237"/>
      <c r="L216" s="237"/>
      <c r="M216" s="237"/>
      <c r="N216" s="237"/>
      <c r="O216" s="237"/>
      <c r="P216" s="136">
        <f t="shared" si="31"/>
        <v>0</v>
      </c>
    </row>
    <row r="217" spans="1:16" s="62" customFormat="1" ht="15" customHeight="1" x14ac:dyDescent="0.2">
      <c r="A217" s="87"/>
      <c r="B217" s="330" t="s">
        <v>6</v>
      </c>
      <c r="C217" s="330"/>
      <c r="D217" s="330"/>
      <c r="E217" s="138">
        <f>SUM(E209:E216)</f>
        <v>0</v>
      </c>
      <c r="F217" s="137">
        <f t="shared" ref="F217:O217" si="32">SUMPRODUCT($E$208:$E$216,F208:F216)</f>
        <v>0</v>
      </c>
      <c r="G217" s="137">
        <f t="shared" si="32"/>
        <v>0</v>
      </c>
      <c r="H217" s="137">
        <f t="shared" si="32"/>
        <v>0</v>
      </c>
      <c r="I217" s="137">
        <f t="shared" si="32"/>
        <v>0</v>
      </c>
      <c r="J217" s="137">
        <f t="shared" si="32"/>
        <v>0</v>
      </c>
      <c r="K217" s="137">
        <f t="shared" si="32"/>
        <v>0</v>
      </c>
      <c r="L217" s="137">
        <f t="shared" si="32"/>
        <v>0</v>
      </c>
      <c r="M217" s="137">
        <f t="shared" si="32"/>
        <v>0</v>
      </c>
      <c r="N217" s="137">
        <f t="shared" si="32"/>
        <v>0</v>
      </c>
      <c r="O217" s="137">
        <f t="shared" si="32"/>
        <v>0</v>
      </c>
      <c r="P217" s="138">
        <f>SUM(F217:O217)</f>
        <v>0</v>
      </c>
    </row>
    <row r="218" spans="1:16" s="62" customFormat="1" ht="15" customHeight="1" x14ac:dyDescent="0.2">
      <c r="A218" s="321"/>
      <c r="B218" s="322"/>
      <c r="C218" s="322"/>
      <c r="D218" s="322"/>
      <c r="E218" s="322"/>
      <c r="F218" s="322"/>
      <c r="G218" s="322"/>
      <c r="H218" s="322"/>
      <c r="I218" s="322"/>
      <c r="J218" s="322"/>
      <c r="K218" s="322"/>
      <c r="L218" s="322"/>
      <c r="M218" s="322"/>
      <c r="N218" s="322"/>
      <c r="O218" s="322"/>
      <c r="P218" s="323"/>
    </row>
    <row r="219" spans="1:16" s="62" customFormat="1" ht="15" customHeight="1" x14ac:dyDescent="0.2">
      <c r="A219" s="133" t="s">
        <v>41</v>
      </c>
      <c r="B219" s="324" t="s">
        <v>42</v>
      </c>
      <c r="C219" s="324"/>
      <c r="D219" s="324"/>
      <c r="E219" s="324"/>
      <c r="F219" s="324"/>
      <c r="G219" s="324"/>
      <c r="H219" s="324"/>
      <c r="I219" s="324"/>
      <c r="J219" s="324"/>
      <c r="K219" s="324"/>
      <c r="L219" s="324"/>
      <c r="M219" s="324"/>
      <c r="N219" s="324"/>
      <c r="O219" s="324"/>
      <c r="P219" s="324"/>
    </row>
    <row r="220" spans="1:16" s="62" customFormat="1" ht="15" customHeight="1" x14ac:dyDescent="0.2">
      <c r="A220" s="134" t="str">
        <f>Planilha!A220</f>
        <v>16.1</v>
      </c>
      <c r="B220" s="320" t="str">
        <f>Planilha!B220</f>
        <v>Guarda-corpo panorâmico com perfis de alumínio e vidro laminado 8 mm, fixado com chumbador mecânico.</v>
      </c>
      <c r="C220" s="320"/>
      <c r="D220" s="320"/>
      <c r="E220" s="93">
        <f>Planilha!J221</f>
        <v>0</v>
      </c>
      <c r="F220" s="237"/>
      <c r="G220" s="237"/>
      <c r="H220" s="237"/>
      <c r="I220" s="237"/>
      <c r="J220" s="237"/>
      <c r="K220" s="237"/>
      <c r="L220" s="237"/>
      <c r="M220" s="237"/>
      <c r="N220" s="237"/>
      <c r="O220" s="237"/>
      <c r="P220" s="136">
        <f t="shared" ref="P220" si="33">SUM(F220:O220)</f>
        <v>0</v>
      </c>
    </row>
    <row r="221" spans="1:16" s="62" customFormat="1" ht="15" customHeight="1" x14ac:dyDescent="0.2">
      <c r="A221" s="134"/>
      <c r="B221" s="330" t="s">
        <v>6</v>
      </c>
      <c r="C221" s="330"/>
      <c r="D221" s="330"/>
      <c r="E221" s="150">
        <f>E220</f>
        <v>0</v>
      </c>
      <c r="F221" s="137">
        <f>$E$220*F220</f>
        <v>0</v>
      </c>
      <c r="G221" s="137">
        <f t="shared" ref="G221:O221" si="34">$E$220*G220</f>
        <v>0</v>
      </c>
      <c r="H221" s="137">
        <f t="shared" si="34"/>
        <v>0</v>
      </c>
      <c r="I221" s="137">
        <f t="shared" si="34"/>
        <v>0</v>
      </c>
      <c r="J221" s="137">
        <f t="shared" si="34"/>
        <v>0</v>
      </c>
      <c r="K221" s="137">
        <f t="shared" si="34"/>
        <v>0</v>
      </c>
      <c r="L221" s="137">
        <f t="shared" si="34"/>
        <v>0</v>
      </c>
      <c r="M221" s="137">
        <f t="shared" si="34"/>
        <v>0</v>
      </c>
      <c r="N221" s="137">
        <f t="shared" si="34"/>
        <v>0</v>
      </c>
      <c r="O221" s="137">
        <f t="shared" si="34"/>
        <v>0</v>
      </c>
      <c r="P221" s="138">
        <f>SUM(F221:O221)</f>
        <v>0</v>
      </c>
    </row>
    <row r="222" spans="1:16" s="62" customFormat="1" ht="15" customHeight="1" x14ac:dyDescent="0.2">
      <c r="A222" s="321"/>
      <c r="B222" s="322"/>
      <c r="C222" s="322"/>
      <c r="D222" s="322"/>
      <c r="E222" s="322"/>
      <c r="F222" s="322"/>
      <c r="G222" s="322"/>
      <c r="H222" s="322"/>
      <c r="I222" s="322"/>
      <c r="J222" s="322"/>
      <c r="K222" s="322"/>
      <c r="L222" s="322"/>
      <c r="M222" s="322"/>
      <c r="N222" s="322"/>
      <c r="O222" s="322"/>
      <c r="P222" s="323"/>
    </row>
    <row r="223" spans="1:16" s="62" customFormat="1" ht="15" customHeight="1" x14ac:dyDescent="0.2">
      <c r="A223" s="133" t="s">
        <v>44</v>
      </c>
      <c r="B223" s="324" t="s">
        <v>45</v>
      </c>
      <c r="C223" s="324"/>
      <c r="D223" s="324"/>
      <c r="E223" s="324"/>
      <c r="F223" s="324"/>
      <c r="G223" s="324"/>
      <c r="H223" s="324"/>
      <c r="I223" s="324"/>
      <c r="J223" s="324"/>
      <c r="K223" s="324"/>
      <c r="L223" s="324"/>
      <c r="M223" s="324"/>
      <c r="N223" s="324"/>
      <c r="O223" s="324"/>
      <c r="P223" s="324"/>
    </row>
    <row r="224" spans="1:16" s="62" customFormat="1" ht="15" customHeight="1" x14ac:dyDescent="0.2">
      <c r="A224" s="87"/>
      <c r="B224" s="325" t="str">
        <f>Planilha!B224</f>
        <v>Pintura interna</v>
      </c>
      <c r="C224" s="325"/>
      <c r="D224" s="325"/>
      <c r="E224" s="135"/>
      <c r="F224" s="140"/>
      <c r="G224" s="140"/>
      <c r="H224" s="140"/>
      <c r="I224" s="140"/>
      <c r="J224" s="140"/>
      <c r="K224" s="140"/>
      <c r="L224" s="140"/>
      <c r="M224" s="140"/>
      <c r="N224" s="140"/>
      <c r="O224" s="140"/>
      <c r="P224" s="136"/>
    </row>
    <row r="225" spans="1:16" s="62" customFormat="1" ht="15" customHeight="1" x14ac:dyDescent="0.2">
      <c r="A225" s="87" t="str">
        <f>Planilha!A225</f>
        <v>17.1</v>
      </c>
      <c r="B225" s="319" t="str">
        <f>Planilha!B225</f>
        <v>Aplicação de fundo selador acrílico em paredes, uma demão.</v>
      </c>
      <c r="C225" s="319"/>
      <c r="D225" s="319"/>
      <c r="E225" s="135">
        <f>Planilha!J225</f>
        <v>0</v>
      </c>
      <c r="F225" s="237"/>
      <c r="G225" s="237"/>
      <c r="H225" s="237"/>
      <c r="I225" s="237"/>
      <c r="J225" s="237"/>
      <c r="K225" s="237"/>
      <c r="L225" s="237"/>
      <c r="M225" s="237"/>
      <c r="N225" s="237"/>
      <c r="O225" s="237"/>
      <c r="P225" s="136">
        <f>SUM(F225:O225)</f>
        <v>0</v>
      </c>
    </row>
    <row r="226" spans="1:16" s="62" customFormat="1" ht="15" customHeight="1" x14ac:dyDescent="0.2">
      <c r="A226" s="87" t="str">
        <f>Planilha!A226</f>
        <v>17.2</v>
      </c>
      <c r="B226" s="319" t="str">
        <f>Planilha!B226</f>
        <v>Aplicação de fundo selador acrílico em teto, uma demão.</v>
      </c>
      <c r="C226" s="319"/>
      <c r="D226" s="319"/>
      <c r="E226" s="135">
        <f>Planilha!J226</f>
        <v>0</v>
      </c>
      <c r="F226" s="237"/>
      <c r="G226" s="237"/>
      <c r="H226" s="237"/>
      <c r="I226" s="237"/>
      <c r="J226" s="237"/>
      <c r="K226" s="237"/>
      <c r="L226" s="237"/>
      <c r="M226" s="237"/>
      <c r="N226" s="237"/>
      <c r="O226" s="237"/>
      <c r="P226" s="136">
        <f>SUM(F226:O226)</f>
        <v>0</v>
      </c>
    </row>
    <row r="227" spans="1:16" s="62" customFormat="1" ht="15" customHeight="1" x14ac:dyDescent="0.2">
      <c r="A227" s="87" t="str">
        <f>Planilha!A227</f>
        <v>17.3</v>
      </c>
      <c r="B227" s="319" t="str">
        <f>Planilha!B227</f>
        <v>Aplicação manual de pintura com tinta látex acrílica em paredes, duas demãos (fosca e lavável)</v>
      </c>
      <c r="C227" s="319"/>
      <c r="D227" s="319"/>
      <c r="E227" s="135">
        <f>Planilha!J227</f>
        <v>0</v>
      </c>
      <c r="F227" s="238"/>
      <c r="G227" s="238"/>
      <c r="H227" s="238"/>
      <c r="I227" s="238"/>
      <c r="J227" s="238"/>
      <c r="K227" s="238"/>
      <c r="L227" s="238"/>
      <c r="M227" s="238"/>
      <c r="N227" s="238"/>
      <c r="O227" s="238"/>
      <c r="P227" s="136">
        <f t="shared" ref="P227:P231" si="35">SUM(F227:O227)</f>
        <v>0</v>
      </c>
    </row>
    <row r="228" spans="1:16" s="62" customFormat="1" ht="30" customHeight="1" x14ac:dyDescent="0.2">
      <c r="A228" s="87" t="str">
        <f>Planilha!A228</f>
        <v>17.4</v>
      </c>
      <c r="B228" s="319" t="str">
        <f>Planilha!B228</f>
        <v>Aplicação manual de pintura com tinta látex acrílica em teto, duas demãos</v>
      </c>
      <c r="C228" s="319"/>
      <c r="D228" s="319"/>
      <c r="E228" s="135">
        <f>Planilha!J228</f>
        <v>0</v>
      </c>
      <c r="F228" s="238"/>
      <c r="G228" s="238"/>
      <c r="H228" s="238"/>
      <c r="I228" s="238"/>
      <c r="J228" s="238"/>
      <c r="K228" s="238"/>
      <c r="L228" s="238"/>
      <c r="M228" s="238"/>
      <c r="N228" s="238"/>
      <c r="O228" s="238"/>
      <c r="P228" s="136">
        <f t="shared" si="35"/>
        <v>0</v>
      </c>
    </row>
    <row r="229" spans="1:16" s="62" customFormat="1" ht="30" customHeight="1" x14ac:dyDescent="0.2">
      <c r="A229" s="87"/>
      <c r="B229" s="325" t="str">
        <f>Planilha!B229</f>
        <v>Pintura de esquadrias metálicas (corrimão, guarda-corpos, cobertura da passarela, escada marinheiro)</v>
      </c>
      <c r="C229" s="325"/>
      <c r="D229" s="325"/>
      <c r="E229" s="135"/>
      <c r="F229" s="152"/>
      <c r="G229" s="152"/>
      <c r="H229" s="152"/>
      <c r="I229" s="152"/>
      <c r="J229" s="152"/>
      <c r="K229" s="152"/>
      <c r="L229" s="152"/>
      <c r="M229" s="152"/>
      <c r="N229" s="152"/>
      <c r="O229" s="152"/>
      <c r="P229" s="136"/>
    </row>
    <row r="230" spans="1:16" s="62" customFormat="1" ht="30" customHeight="1" x14ac:dyDescent="0.2">
      <c r="A230" s="87" t="str">
        <f>Planilha!A231</f>
        <v>17.6</v>
      </c>
      <c r="B230" s="319" t="str">
        <f>Planilha!B231</f>
        <v>Pintura com tinta alquídica de acabamento (esmalte sintético fosco) aplicada a rolo ou pincel sobre superfícies metálicas (exceto perfil) executado em obra (02 demãos).</v>
      </c>
      <c r="C230" s="319"/>
      <c r="D230" s="319"/>
      <c r="E230" s="135">
        <f>Planilha!J231</f>
        <v>0</v>
      </c>
      <c r="F230" s="238"/>
      <c r="G230" s="238"/>
      <c r="H230" s="238"/>
      <c r="I230" s="238"/>
      <c r="J230" s="238"/>
      <c r="K230" s="238"/>
      <c r="L230" s="238"/>
      <c r="M230" s="238"/>
      <c r="N230" s="238"/>
      <c r="O230" s="238"/>
      <c r="P230" s="136">
        <f t="shared" si="35"/>
        <v>0</v>
      </c>
    </row>
    <row r="231" spans="1:16" s="62" customFormat="1" ht="30" customHeight="1" x14ac:dyDescent="0.2">
      <c r="A231" s="87" t="str">
        <f>Planilha!A230</f>
        <v>17.5</v>
      </c>
      <c r="B231" s="319" t="str">
        <f>Planilha!B230</f>
        <v>Pintura de proteção e/ou acabamento sobre superfícies metálicas com aplicação de 01 demão de primer epoxi rico em zinco, e = 35 micra - R1</v>
      </c>
      <c r="C231" s="319"/>
      <c r="D231" s="319"/>
      <c r="E231" s="135">
        <f>Planilha!J230</f>
        <v>0</v>
      </c>
      <c r="F231" s="238"/>
      <c r="G231" s="238"/>
      <c r="H231" s="238"/>
      <c r="I231" s="238"/>
      <c r="J231" s="238"/>
      <c r="K231" s="238"/>
      <c r="L231" s="238"/>
      <c r="M231" s="238"/>
      <c r="N231" s="238"/>
      <c r="O231" s="238"/>
      <c r="P231" s="136">
        <f t="shared" si="35"/>
        <v>0</v>
      </c>
    </row>
    <row r="232" spans="1:16" s="62" customFormat="1" ht="15" customHeight="1" x14ac:dyDescent="0.2">
      <c r="A232" s="153"/>
      <c r="B232" s="326" t="s">
        <v>6</v>
      </c>
      <c r="C232" s="326"/>
      <c r="D232" s="326"/>
      <c r="E232" s="137">
        <f>SUM(E224:E231)</f>
        <v>0</v>
      </c>
      <c r="F232" s="137">
        <f>SUMPRODUCT($E$224:$E$231, F224:F231)</f>
        <v>0</v>
      </c>
      <c r="G232" s="137">
        <f t="shared" ref="G232:O232" si="36">SUMPRODUCT($E$224:$E$231, G224:G231)</f>
        <v>0</v>
      </c>
      <c r="H232" s="137">
        <f t="shared" si="36"/>
        <v>0</v>
      </c>
      <c r="I232" s="137">
        <f t="shared" si="36"/>
        <v>0</v>
      </c>
      <c r="J232" s="137">
        <f t="shared" si="36"/>
        <v>0</v>
      </c>
      <c r="K232" s="137">
        <f t="shared" si="36"/>
        <v>0</v>
      </c>
      <c r="L232" s="137">
        <f t="shared" si="36"/>
        <v>0</v>
      </c>
      <c r="M232" s="137">
        <f t="shared" si="36"/>
        <v>0</v>
      </c>
      <c r="N232" s="137">
        <f t="shared" si="36"/>
        <v>0</v>
      </c>
      <c r="O232" s="137">
        <f t="shared" si="36"/>
        <v>0</v>
      </c>
      <c r="P232" s="138">
        <f>SUM(F232:O232)</f>
        <v>0</v>
      </c>
    </row>
    <row r="233" spans="1:16" s="62" customFormat="1" ht="15" customHeight="1" x14ac:dyDescent="0.2">
      <c r="A233" s="321"/>
      <c r="B233" s="322"/>
      <c r="C233" s="322"/>
      <c r="D233" s="322"/>
      <c r="E233" s="322"/>
      <c r="F233" s="322"/>
      <c r="G233" s="322"/>
      <c r="H233" s="322"/>
      <c r="I233" s="322"/>
      <c r="J233" s="322"/>
      <c r="K233" s="322"/>
      <c r="L233" s="322"/>
      <c r="M233" s="322"/>
      <c r="N233" s="322"/>
      <c r="O233" s="322"/>
      <c r="P233" s="323"/>
    </row>
    <row r="234" spans="1:16" s="62" customFormat="1" ht="15" customHeight="1" x14ac:dyDescent="0.2">
      <c r="A234" s="133" t="s">
        <v>47</v>
      </c>
      <c r="B234" s="324" t="s">
        <v>48</v>
      </c>
      <c r="C234" s="324"/>
      <c r="D234" s="324"/>
      <c r="E234" s="324"/>
      <c r="F234" s="324"/>
      <c r="G234" s="324"/>
      <c r="H234" s="324"/>
      <c r="I234" s="324"/>
      <c r="J234" s="324"/>
      <c r="K234" s="324"/>
      <c r="L234" s="324"/>
      <c r="M234" s="324"/>
      <c r="N234" s="324"/>
      <c r="O234" s="324"/>
      <c r="P234" s="324"/>
    </row>
    <row r="235" spans="1:16" s="62" customFormat="1" ht="30" customHeight="1" x14ac:dyDescent="0.2">
      <c r="A235" s="87" t="str">
        <f>Planilha!A235</f>
        <v>18.1</v>
      </c>
      <c r="B235" s="320" t="str">
        <f>Planilha!B235</f>
        <v>Mapa tátil em acrílico medindo 70 x 50cm, com suporte em chapa em ferro 1" e tubo de ferro galvanizado ø=4", pintados e placa em granito cinza andorinha</v>
      </c>
      <c r="C235" s="320"/>
      <c r="D235" s="320"/>
      <c r="E235" s="135">
        <f>Planilha!J235</f>
        <v>0</v>
      </c>
      <c r="F235" s="237"/>
      <c r="G235" s="237"/>
      <c r="H235" s="237"/>
      <c r="I235" s="237"/>
      <c r="J235" s="237"/>
      <c r="K235" s="237"/>
      <c r="L235" s="237"/>
      <c r="M235" s="237"/>
      <c r="N235" s="237"/>
      <c r="O235" s="237"/>
      <c r="P235" s="136">
        <f t="shared" ref="P235:P245" si="37">SUM(F235:O235)</f>
        <v>0</v>
      </c>
    </row>
    <row r="236" spans="1:16" s="62" customFormat="1" ht="15" customHeight="1" x14ac:dyDescent="0.2">
      <c r="A236" s="87" t="str">
        <f>Planilha!A236</f>
        <v>18.2</v>
      </c>
      <c r="B236" s="320" t="str">
        <f>Planilha!B236</f>
        <v>Sinalização para deficientes - placa metálica para corrimão em braille, dim 90 x 25 mm</v>
      </c>
      <c r="C236" s="320"/>
      <c r="D236" s="320"/>
      <c r="E236" s="135">
        <f>Planilha!J236</f>
        <v>0</v>
      </c>
      <c r="F236" s="237"/>
      <c r="G236" s="237"/>
      <c r="H236" s="237"/>
      <c r="I236" s="237"/>
      <c r="J236" s="237"/>
      <c r="K236" s="237"/>
      <c r="L236" s="237"/>
      <c r="M236" s="237"/>
      <c r="N236" s="237"/>
      <c r="O236" s="237"/>
      <c r="P236" s="136">
        <f t="shared" ref="P236:P243" si="38">SUM(F236:O236)</f>
        <v>0</v>
      </c>
    </row>
    <row r="237" spans="1:16" s="62" customFormat="1" ht="15" customHeight="1" x14ac:dyDescent="0.2">
      <c r="A237" s="87" t="str">
        <f>Planilha!A237</f>
        <v>18.3</v>
      </c>
      <c r="B237" s="320" t="str">
        <f>Planilha!B237</f>
        <v>Sinalização para deficientes - faixa para degraus em borracha, dim 200 x 30 mm</v>
      </c>
      <c r="C237" s="320"/>
      <c r="D237" s="320"/>
      <c r="E237" s="135">
        <f>Planilha!J237</f>
        <v>0</v>
      </c>
      <c r="F237" s="237"/>
      <c r="G237" s="237"/>
      <c r="H237" s="237"/>
      <c r="I237" s="237"/>
      <c r="J237" s="237"/>
      <c r="K237" s="237"/>
      <c r="L237" s="237"/>
      <c r="M237" s="237"/>
      <c r="N237" s="237"/>
      <c r="O237" s="237"/>
      <c r="P237" s="136">
        <f t="shared" ref="P237:P240" si="39">SUM(F237:O237)</f>
        <v>0</v>
      </c>
    </row>
    <row r="238" spans="1:16" s="62" customFormat="1" ht="15" customHeight="1" x14ac:dyDescent="0.2">
      <c r="A238" s="87" t="str">
        <f>Planilha!A238</f>
        <v>18.4</v>
      </c>
      <c r="B238" s="320" t="str">
        <f>Planilha!B238</f>
        <v>Placa indicativa em alumínio e ferro fundido com texto em braile em alto relevo, 15 x 23 cm</v>
      </c>
      <c r="C238" s="320"/>
      <c r="D238" s="320"/>
      <c r="E238" s="135">
        <f>Planilha!J238</f>
        <v>0</v>
      </c>
      <c r="F238" s="237"/>
      <c r="G238" s="237"/>
      <c r="H238" s="237"/>
      <c r="I238" s="237"/>
      <c r="J238" s="237"/>
      <c r="K238" s="237"/>
      <c r="L238" s="237"/>
      <c r="M238" s="237"/>
      <c r="N238" s="237"/>
      <c r="O238" s="237"/>
      <c r="P238" s="136">
        <f t="shared" si="39"/>
        <v>0</v>
      </c>
    </row>
    <row r="239" spans="1:16" s="62" customFormat="1" ht="15" customHeight="1" x14ac:dyDescent="0.2">
      <c r="A239" s="87" t="str">
        <f>Planilha!A239</f>
        <v>18.5</v>
      </c>
      <c r="B239" s="320" t="str">
        <f>Planilha!B239</f>
        <v>Fornecimento e instalação de rede de proteção em nylon malha 5 x 5 cm p/ passarela</v>
      </c>
      <c r="C239" s="320"/>
      <c r="D239" s="320"/>
      <c r="E239" s="135">
        <f>Planilha!J239</f>
        <v>0</v>
      </c>
      <c r="F239" s="237"/>
      <c r="G239" s="237"/>
      <c r="H239" s="237"/>
      <c r="I239" s="237"/>
      <c r="J239" s="237"/>
      <c r="K239" s="237"/>
      <c r="L239" s="237"/>
      <c r="M239" s="237"/>
      <c r="N239" s="237"/>
      <c r="O239" s="237"/>
      <c r="P239" s="136">
        <f t="shared" si="39"/>
        <v>0</v>
      </c>
    </row>
    <row r="240" spans="1:16" s="62" customFormat="1" ht="15" customHeight="1" x14ac:dyDescent="0.2">
      <c r="A240" s="87" t="str">
        <f>Planilha!A240</f>
        <v>18.6</v>
      </c>
      <c r="B240" s="320" t="str">
        <f>Planilha!B240</f>
        <v>Granito cinza corumbá polido, #=2cm, p/ peitoril</v>
      </c>
      <c r="C240" s="320"/>
      <c r="D240" s="320"/>
      <c r="E240" s="135">
        <f>Planilha!J240</f>
        <v>0</v>
      </c>
      <c r="F240" s="237"/>
      <c r="G240" s="237"/>
      <c r="H240" s="237"/>
      <c r="I240" s="237"/>
      <c r="J240" s="237"/>
      <c r="K240" s="237"/>
      <c r="L240" s="237"/>
      <c r="M240" s="237"/>
      <c r="N240" s="237"/>
      <c r="O240" s="237"/>
      <c r="P240" s="136">
        <f t="shared" si="39"/>
        <v>0</v>
      </c>
    </row>
    <row r="241" spans="1:16" s="62" customFormat="1" ht="15" customHeight="1" x14ac:dyDescent="0.2">
      <c r="A241" s="87" t="str">
        <f>Planilha!A241</f>
        <v>18.7</v>
      </c>
      <c r="B241" s="320" t="str">
        <f>Planilha!B241</f>
        <v>Granito cinza corumbá polido, #=2cm, p/ moldura da porta do elevador</v>
      </c>
      <c r="C241" s="320"/>
      <c r="D241" s="320"/>
      <c r="E241" s="135">
        <f>Planilha!J241</f>
        <v>0</v>
      </c>
      <c r="F241" s="237"/>
      <c r="G241" s="237"/>
      <c r="H241" s="237"/>
      <c r="I241" s="237"/>
      <c r="J241" s="237"/>
      <c r="K241" s="237"/>
      <c r="L241" s="237"/>
      <c r="M241" s="237"/>
      <c r="N241" s="237"/>
      <c r="O241" s="237"/>
      <c r="P241" s="136">
        <f t="shared" si="38"/>
        <v>0</v>
      </c>
    </row>
    <row r="242" spans="1:16" s="62" customFormat="1" ht="15" customHeight="1" x14ac:dyDescent="0.2">
      <c r="A242" s="87" t="str">
        <f>Planilha!A242</f>
        <v>18.8</v>
      </c>
      <c r="B242" s="320" t="str">
        <f>Planilha!B242</f>
        <v>Remoção de tapume / chapas metálicas e de madeira, de forma manual, sem reaproveitamento</v>
      </c>
      <c r="C242" s="320"/>
      <c r="D242" s="320"/>
      <c r="E242" s="135">
        <f>Planilha!J242</f>
        <v>0</v>
      </c>
      <c r="F242" s="237"/>
      <c r="G242" s="237"/>
      <c r="H242" s="237"/>
      <c r="I242" s="237"/>
      <c r="J242" s="237"/>
      <c r="K242" s="237"/>
      <c r="L242" s="237"/>
      <c r="M242" s="237"/>
      <c r="N242" s="237"/>
      <c r="O242" s="237"/>
      <c r="P242" s="136">
        <f t="shared" si="38"/>
        <v>0</v>
      </c>
    </row>
    <row r="243" spans="1:16" s="62" customFormat="1" ht="30" customHeight="1" x14ac:dyDescent="0.2">
      <c r="A243" s="87" t="str">
        <f>Planilha!A243</f>
        <v>18.9</v>
      </c>
      <c r="B243" s="320" t="str">
        <f>Planilha!B243</f>
        <v>Carga, manobra e descarga de entulho em caminhão basculante 6 m³ - carga com escavadeira hidráulica (caçamba de 0,80 m³ / 111 hp) e descarga livre</v>
      </c>
      <c r="C243" s="320"/>
      <c r="D243" s="320"/>
      <c r="E243" s="135">
        <f>Planilha!J243</f>
        <v>0</v>
      </c>
      <c r="F243" s="237"/>
      <c r="G243" s="237"/>
      <c r="H243" s="237"/>
      <c r="I243" s="237"/>
      <c r="J243" s="237"/>
      <c r="K243" s="237"/>
      <c r="L243" s="237"/>
      <c r="M243" s="237"/>
      <c r="N243" s="237"/>
      <c r="O243" s="237"/>
      <c r="P243" s="136">
        <f t="shared" si="38"/>
        <v>0</v>
      </c>
    </row>
    <row r="244" spans="1:16" s="62" customFormat="1" ht="15" customHeight="1" x14ac:dyDescent="0.2">
      <c r="A244" s="87" t="str">
        <f>Planilha!A244</f>
        <v>18.10</v>
      </c>
      <c r="B244" s="320" t="str">
        <f>Planilha!B244</f>
        <v>Limpeza geral</v>
      </c>
      <c r="C244" s="320"/>
      <c r="D244" s="320"/>
      <c r="E244" s="135">
        <f>Planilha!J244</f>
        <v>0</v>
      </c>
      <c r="F244" s="237"/>
      <c r="G244" s="237"/>
      <c r="H244" s="237"/>
      <c r="I244" s="237"/>
      <c r="J244" s="237"/>
      <c r="K244" s="237"/>
      <c r="L244" s="237"/>
      <c r="M244" s="237"/>
      <c r="N244" s="237"/>
      <c r="O244" s="237"/>
      <c r="P244" s="136">
        <f t="shared" si="37"/>
        <v>0</v>
      </c>
    </row>
    <row r="245" spans="1:16" s="62" customFormat="1" ht="15" customHeight="1" x14ac:dyDescent="0.2">
      <c r="A245" s="134"/>
      <c r="B245" s="313" t="s">
        <v>6</v>
      </c>
      <c r="C245" s="314"/>
      <c r="D245" s="315"/>
      <c r="E245" s="138">
        <f>SUM(E235:E244)</f>
        <v>0</v>
      </c>
      <c r="F245" s="137">
        <f t="shared" ref="F245:O245" si="40">SUMPRODUCT($E$235:$E$244, F235:F244)</f>
        <v>0</v>
      </c>
      <c r="G245" s="137">
        <f t="shared" si="40"/>
        <v>0</v>
      </c>
      <c r="H245" s="137">
        <f t="shared" si="40"/>
        <v>0</v>
      </c>
      <c r="I245" s="137">
        <f t="shared" si="40"/>
        <v>0</v>
      </c>
      <c r="J245" s="137">
        <f t="shared" si="40"/>
        <v>0</v>
      </c>
      <c r="K245" s="137">
        <f t="shared" si="40"/>
        <v>0</v>
      </c>
      <c r="L245" s="137">
        <f t="shared" si="40"/>
        <v>0</v>
      </c>
      <c r="M245" s="137">
        <f t="shared" si="40"/>
        <v>0</v>
      </c>
      <c r="N245" s="137">
        <f t="shared" si="40"/>
        <v>0</v>
      </c>
      <c r="O245" s="137">
        <f t="shared" si="40"/>
        <v>0</v>
      </c>
      <c r="P245" s="138">
        <f t="shared" si="37"/>
        <v>0</v>
      </c>
    </row>
    <row r="246" spans="1:16" s="62" customFormat="1" ht="15" customHeight="1" x14ac:dyDescent="0.2">
      <c r="A246" s="321"/>
      <c r="B246" s="322"/>
      <c r="C246" s="322"/>
      <c r="D246" s="322"/>
      <c r="E246" s="322"/>
      <c r="F246" s="322"/>
      <c r="G246" s="322"/>
      <c r="H246" s="322"/>
      <c r="I246" s="322"/>
      <c r="J246" s="322"/>
      <c r="K246" s="322"/>
      <c r="L246" s="322"/>
      <c r="M246" s="322"/>
      <c r="N246" s="322"/>
      <c r="O246" s="322"/>
      <c r="P246" s="323"/>
    </row>
    <row r="247" spans="1:16" s="62" customFormat="1" ht="15" customHeight="1" x14ac:dyDescent="0.2">
      <c r="A247" s="133" t="s">
        <v>50</v>
      </c>
      <c r="B247" s="324" t="s">
        <v>51</v>
      </c>
      <c r="C247" s="324"/>
      <c r="D247" s="324"/>
      <c r="E247" s="324"/>
      <c r="F247" s="324"/>
      <c r="G247" s="324"/>
      <c r="H247" s="324"/>
      <c r="I247" s="324"/>
      <c r="J247" s="324"/>
      <c r="K247" s="324"/>
      <c r="L247" s="324"/>
      <c r="M247" s="324"/>
      <c r="N247" s="324"/>
      <c r="O247" s="324"/>
      <c r="P247" s="324"/>
    </row>
    <row r="248" spans="1:16" s="62" customFormat="1" ht="15" customHeight="1" x14ac:dyDescent="0.2">
      <c r="A248" s="134" t="str">
        <f>Planilha!A248</f>
        <v>19.1</v>
      </c>
      <c r="B248" s="320" t="str">
        <f>Planilha!B248</f>
        <v>Não se aplica</v>
      </c>
      <c r="C248" s="320"/>
      <c r="D248" s="320"/>
      <c r="E248" s="93">
        <f>Planilha!J248</f>
        <v>0</v>
      </c>
      <c r="F248" s="154"/>
      <c r="G248" s="145"/>
      <c r="H248" s="145"/>
      <c r="I248" s="147"/>
      <c r="J248" s="146"/>
      <c r="K248" s="145"/>
      <c r="L248" s="145"/>
      <c r="M248" s="145"/>
      <c r="N248" s="145"/>
      <c r="O248" s="145"/>
      <c r="P248" s="153"/>
    </row>
    <row r="249" spans="1:16" s="62" customFormat="1" ht="15" customHeight="1" x14ac:dyDescent="0.2">
      <c r="A249" s="134"/>
      <c r="B249" s="330" t="s">
        <v>6</v>
      </c>
      <c r="C249" s="330"/>
      <c r="D249" s="330"/>
      <c r="E249" s="150">
        <f>E248</f>
        <v>0</v>
      </c>
      <c r="F249" s="155"/>
      <c r="G249" s="145"/>
      <c r="H249" s="156"/>
      <c r="I249" s="145"/>
      <c r="J249" s="157"/>
      <c r="K249" s="158"/>
      <c r="L249" s="158"/>
      <c r="M249" s="158"/>
      <c r="N249" s="158"/>
      <c r="O249" s="158"/>
      <c r="P249" s="159"/>
    </row>
    <row r="250" spans="1:16" s="62" customFormat="1" ht="15" customHeight="1" x14ac:dyDescent="0.2">
      <c r="A250" s="321"/>
      <c r="B250" s="322"/>
      <c r="C250" s="322"/>
      <c r="D250" s="322"/>
      <c r="E250" s="322"/>
      <c r="F250" s="322"/>
      <c r="G250" s="322"/>
      <c r="H250" s="322"/>
      <c r="I250" s="322"/>
      <c r="J250" s="322"/>
      <c r="K250" s="322"/>
      <c r="L250" s="322"/>
      <c r="M250" s="322"/>
      <c r="N250" s="322"/>
      <c r="O250" s="322"/>
      <c r="P250" s="323"/>
    </row>
    <row r="251" spans="1:16" s="62" customFormat="1" ht="15" customHeight="1" x14ac:dyDescent="0.2">
      <c r="A251" s="133" t="s">
        <v>53</v>
      </c>
      <c r="B251" s="324" t="s">
        <v>54</v>
      </c>
      <c r="C251" s="324"/>
      <c r="D251" s="324"/>
      <c r="E251" s="324"/>
      <c r="F251" s="324"/>
      <c r="G251" s="324"/>
      <c r="H251" s="324"/>
      <c r="I251" s="324"/>
      <c r="J251" s="324"/>
      <c r="K251" s="324"/>
      <c r="L251" s="324"/>
      <c r="M251" s="324"/>
      <c r="N251" s="324"/>
      <c r="O251" s="324"/>
      <c r="P251" s="324"/>
    </row>
    <row r="252" spans="1:16" s="62" customFormat="1" ht="15" customHeight="1" x14ac:dyDescent="0.2">
      <c r="A252" s="87" t="str">
        <f>Planilha!A252</f>
        <v>20.1</v>
      </c>
      <c r="B252" s="319" t="str">
        <f>Planilha!B252</f>
        <v>Elevador para 13 pessoas, 3 paradas</v>
      </c>
      <c r="C252" s="319"/>
      <c r="D252" s="319"/>
      <c r="E252" s="135">
        <f>Planilha!J252</f>
        <v>0</v>
      </c>
      <c r="F252" s="237"/>
      <c r="G252" s="237"/>
      <c r="H252" s="237"/>
      <c r="I252" s="237"/>
      <c r="J252" s="237"/>
      <c r="K252" s="237"/>
      <c r="L252" s="237"/>
      <c r="M252" s="237"/>
      <c r="N252" s="237"/>
      <c r="O252" s="237"/>
      <c r="P252" s="136">
        <f>SUM(F252:O252)</f>
        <v>0</v>
      </c>
    </row>
    <row r="253" spans="1:16" s="62" customFormat="1" ht="15" customHeight="1" x14ac:dyDescent="0.2">
      <c r="A253" s="87" t="str">
        <f>Planilha!A253</f>
        <v>20.2</v>
      </c>
      <c r="B253" s="319" t="str">
        <f>Planilha!B253</f>
        <v>Serviço de manutenção preventiva e corretiva dos elevadores</v>
      </c>
      <c r="C253" s="319"/>
      <c r="D253" s="319"/>
      <c r="E253" s="135">
        <f>Planilha!J253</f>
        <v>0</v>
      </c>
      <c r="F253" s="237"/>
      <c r="G253" s="237"/>
      <c r="H253" s="237"/>
      <c r="I253" s="237"/>
      <c r="J253" s="237"/>
      <c r="K253" s="237"/>
      <c r="L253" s="237"/>
      <c r="M253" s="237"/>
      <c r="N253" s="237"/>
      <c r="O253" s="237"/>
      <c r="P253" s="136">
        <f>SUM(F253:O253)</f>
        <v>0</v>
      </c>
    </row>
    <row r="254" spans="1:16" s="62" customFormat="1" ht="15" customHeight="1" x14ac:dyDescent="0.2">
      <c r="A254" s="134"/>
      <c r="B254" s="330" t="s">
        <v>6</v>
      </c>
      <c r="C254" s="330"/>
      <c r="D254" s="330"/>
      <c r="E254" s="137">
        <f>SUM(E252:E253)</f>
        <v>0</v>
      </c>
      <c r="F254" s="137">
        <f t="shared" ref="F254:O254" si="41">SUMPRODUCT($E$252:$E$253, F252:F253)</f>
        <v>0</v>
      </c>
      <c r="G254" s="137">
        <f t="shared" si="41"/>
        <v>0</v>
      </c>
      <c r="H254" s="137">
        <f t="shared" si="41"/>
        <v>0</v>
      </c>
      <c r="I254" s="137">
        <f t="shared" si="41"/>
        <v>0</v>
      </c>
      <c r="J254" s="137">
        <f t="shared" si="41"/>
        <v>0</v>
      </c>
      <c r="K254" s="137">
        <f t="shared" si="41"/>
        <v>0</v>
      </c>
      <c r="L254" s="137">
        <f t="shared" si="41"/>
        <v>0</v>
      </c>
      <c r="M254" s="137">
        <f t="shared" si="41"/>
        <v>0</v>
      </c>
      <c r="N254" s="137">
        <f t="shared" si="41"/>
        <v>0</v>
      </c>
      <c r="O254" s="137">
        <f t="shared" si="41"/>
        <v>0</v>
      </c>
      <c r="P254" s="138">
        <f>SUM(F254:O254)</f>
        <v>0</v>
      </c>
    </row>
    <row r="255" spans="1:16" s="62" customFormat="1" ht="15" customHeight="1" x14ac:dyDescent="0.2">
      <c r="A255" s="321"/>
      <c r="B255" s="322"/>
      <c r="C255" s="322"/>
      <c r="D255" s="322"/>
      <c r="E255" s="322"/>
      <c r="F255" s="322"/>
      <c r="G255" s="322"/>
      <c r="H255" s="322"/>
      <c r="I255" s="322"/>
      <c r="J255" s="322"/>
      <c r="K255" s="322"/>
      <c r="L255" s="322"/>
      <c r="M255" s="322"/>
      <c r="N255" s="322"/>
      <c r="O255" s="322"/>
      <c r="P255" s="323"/>
    </row>
    <row r="256" spans="1:16" s="62" customFormat="1" ht="15" customHeight="1" x14ac:dyDescent="0.2">
      <c r="A256" s="133" t="s">
        <v>56</v>
      </c>
      <c r="B256" s="324" t="s">
        <v>57</v>
      </c>
      <c r="C256" s="324"/>
      <c r="D256" s="324"/>
      <c r="E256" s="324"/>
      <c r="F256" s="324"/>
      <c r="G256" s="324"/>
      <c r="H256" s="324"/>
      <c r="I256" s="324"/>
      <c r="J256" s="324"/>
      <c r="K256" s="324"/>
      <c r="L256" s="324"/>
      <c r="M256" s="324"/>
      <c r="N256" s="324"/>
      <c r="O256" s="324"/>
      <c r="P256" s="324"/>
    </row>
    <row r="257" spans="1:16" s="106" customFormat="1" ht="15" customHeight="1" x14ac:dyDescent="0.2">
      <c r="A257" s="87" t="s">
        <v>58</v>
      </c>
      <c r="B257" s="340" t="str">
        <f>Planilha!B257</f>
        <v>Gestão da Obra (Administração de Obra, Gestão de RH, Seg. Trabalho, Manutenção de Equipamentos)</v>
      </c>
      <c r="C257" s="340"/>
      <c r="D257" s="340"/>
      <c r="E257" s="135">
        <f>Planilha!J257</f>
        <v>0</v>
      </c>
      <c r="F257" s="239"/>
      <c r="G257" s="239"/>
      <c r="H257" s="239"/>
      <c r="I257" s="239"/>
      <c r="J257" s="239"/>
      <c r="K257" s="239"/>
      <c r="L257" s="239"/>
      <c r="M257" s="239"/>
      <c r="N257" s="239"/>
      <c r="O257" s="239"/>
      <c r="P257" s="136">
        <f>SUM(F257:O257)</f>
        <v>0</v>
      </c>
    </row>
    <row r="258" spans="1:16" s="62" customFormat="1" ht="15" customHeight="1" x14ac:dyDescent="0.2">
      <c r="A258" s="134"/>
      <c r="B258" s="330" t="s">
        <v>6</v>
      </c>
      <c r="C258" s="330"/>
      <c r="D258" s="330"/>
      <c r="E258" s="137">
        <f>E257</f>
        <v>0</v>
      </c>
      <c r="F258" s="137">
        <f t="shared" ref="F258:O258" si="42">$E$257*F257</f>
        <v>0</v>
      </c>
      <c r="G258" s="137">
        <f t="shared" si="42"/>
        <v>0</v>
      </c>
      <c r="H258" s="137">
        <f t="shared" si="42"/>
        <v>0</v>
      </c>
      <c r="I258" s="137">
        <f t="shared" si="42"/>
        <v>0</v>
      </c>
      <c r="J258" s="137">
        <f t="shared" si="42"/>
        <v>0</v>
      </c>
      <c r="K258" s="137">
        <f t="shared" si="42"/>
        <v>0</v>
      </c>
      <c r="L258" s="137">
        <f t="shared" si="42"/>
        <v>0</v>
      </c>
      <c r="M258" s="137">
        <f t="shared" si="42"/>
        <v>0</v>
      </c>
      <c r="N258" s="137">
        <f t="shared" si="42"/>
        <v>0</v>
      </c>
      <c r="O258" s="137">
        <f t="shared" si="42"/>
        <v>0</v>
      </c>
      <c r="P258" s="138">
        <f>SUM(F258:O258)</f>
        <v>0</v>
      </c>
    </row>
    <row r="259" spans="1:16" s="62" customFormat="1" ht="15" customHeight="1" x14ac:dyDescent="0.2">
      <c r="A259" s="321"/>
      <c r="B259" s="322"/>
      <c r="C259" s="322"/>
      <c r="D259" s="322"/>
      <c r="E259" s="322"/>
      <c r="F259" s="322"/>
      <c r="G259" s="322"/>
      <c r="H259" s="322"/>
      <c r="I259" s="322"/>
      <c r="J259" s="322"/>
      <c r="K259" s="322"/>
      <c r="L259" s="322"/>
      <c r="M259" s="322"/>
      <c r="N259" s="322"/>
      <c r="O259" s="322"/>
      <c r="P259" s="323"/>
    </row>
    <row r="260" spans="1:16" s="62" customFormat="1" ht="15" customHeight="1" x14ac:dyDescent="0.2">
      <c r="A260" s="133" t="s">
        <v>59</v>
      </c>
      <c r="B260" s="324" t="s">
        <v>60</v>
      </c>
      <c r="C260" s="324"/>
      <c r="D260" s="324"/>
      <c r="E260" s="324"/>
      <c r="F260" s="324"/>
      <c r="G260" s="324"/>
      <c r="H260" s="324"/>
      <c r="I260" s="324"/>
      <c r="J260" s="324"/>
      <c r="K260" s="324"/>
      <c r="L260" s="324"/>
      <c r="M260" s="324"/>
      <c r="N260" s="324"/>
      <c r="O260" s="324"/>
      <c r="P260" s="324"/>
    </row>
    <row r="261" spans="1:16" s="62" customFormat="1" ht="15" customHeight="1" x14ac:dyDescent="0.2">
      <c r="A261" s="134" t="str">
        <f>Planilha!A261</f>
        <v>22.1</v>
      </c>
      <c r="B261" s="320" t="str">
        <f>Planilha!B261</f>
        <v>Não se aplica</v>
      </c>
      <c r="C261" s="320"/>
      <c r="D261" s="320"/>
      <c r="E261" s="93">
        <f>Planilha!J261</f>
        <v>0</v>
      </c>
      <c r="F261" s="154"/>
      <c r="G261" s="145"/>
      <c r="H261" s="145"/>
      <c r="I261" s="160"/>
      <c r="J261" s="146"/>
      <c r="K261" s="145"/>
      <c r="L261" s="145"/>
      <c r="M261" s="145"/>
      <c r="N261" s="145"/>
      <c r="O261" s="145"/>
      <c r="P261" s="153"/>
    </row>
    <row r="262" spans="1:16" s="62" customFormat="1" ht="15" customHeight="1" x14ac:dyDescent="0.2">
      <c r="A262" s="134"/>
      <c r="B262" s="330" t="s">
        <v>6</v>
      </c>
      <c r="C262" s="330"/>
      <c r="D262" s="330"/>
      <c r="E262" s="150">
        <v>0</v>
      </c>
      <c r="F262" s="155"/>
      <c r="G262" s="145"/>
      <c r="H262" s="156"/>
      <c r="I262" s="145"/>
      <c r="J262" s="157"/>
      <c r="K262" s="158"/>
      <c r="L262" s="158"/>
      <c r="M262" s="158"/>
      <c r="N262" s="158"/>
      <c r="O262" s="158"/>
      <c r="P262" s="159"/>
    </row>
    <row r="263" spans="1:16" s="62" customFormat="1" ht="15" customHeight="1" x14ac:dyDescent="0.2">
      <c r="A263" s="321"/>
      <c r="B263" s="322"/>
      <c r="C263" s="322"/>
      <c r="D263" s="322"/>
      <c r="E263" s="322"/>
      <c r="F263" s="322"/>
      <c r="G263" s="322"/>
      <c r="H263" s="322"/>
      <c r="I263" s="322"/>
      <c r="J263" s="322"/>
      <c r="K263" s="322"/>
      <c r="L263" s="322"/>
      <c r="M263" s="322"/>
      <c r="N263" s="322"/>
      <c r="O263" s="322"/>
      <c r="P263" s="323"/>
    </row>
    <row r="264" spans="1:16" s="62" customFormat="1" ht="15" customHeight="1" x14ac:dyDescent="0.2">
      <c r="A264" s="133" t="s">
        <v>62</v>
      </c>
      <c r="B264" s="324" t="s">
        <v>63</v>
      </c>
      <c r="C264" s="324"/>
      <c r="D264" s="324"/>
      <c r="E264" s="324"/>
      <c r="F264" s="324"/>
      <c r="G264" s="324"/>
      <c r="H264" s="324"/>
      <c r="I264" s="324"/>
      <c r="J264" s="324"/>
      <c r="K264" s="324"/>
      <c r="L264" s="324"/>
      <c r="M264" s="324"/>
      <c r="N264" s="324"/>
      <c r="O264" s="324"/>
      <c r="P264" s="324"/>
    </row>
    <row r="265" spans="1:16" s="62" customFormat="1" ht="15" customHeight="1" x14ac:dyDescent="0.2">
      <c r="A265" s="134" t="str">
        <f>Planilha!A265</f>
        <v>23.1</v>
      </c>
      <c r="B265" s="320" t="str">
        <f>Planilha!B265</f>
        <v>Não se aplica</v>
      </c>
      <c r="C265" s="320"/>
      <c r="D265" s="320"/>
      <c r="E265" s="93">
        <f>Planilha!J265</f>
        <v>0</v>
      </c>
      <c r="F265" s="154"/>
      <c r="G265" s="145"/>
      <c r="H265" s="145"/>
      <c r="I265" s="160"/>
      <c r="J265" s="146"/>
      <c r="K265" s="161"/>
      <c r="L265" s="161"/>
      <c r="M265" s="161"/>
      <c r="N265" s="161"/>
      <c r="O265" s="161"/>
      <c r="P265" s="134"/>
    </row>
    <row r="266" spans="1:16" s="62" customFormat="1" ht="15" customHeight="1" x14ac:dyDescent="0.2">
      <c r="A266" s="134"/>
      <c r="B266" s="330" t="s">
        <v>6</v>
      </c>
      <c r="C266" s="330"/>
      <c r="D266" s="330"/>
      <c r="E266" s="150">
        <v>0</v>
      </c>
      <c r="F266" s="155"/>
      <c r="G266" s="145"/>
      <c r="H266" s="156"/>
      <c r="I266" s="145"/>
      <c r="J266" s="157"/>
      <c r="K266" s="158"/>
      <c r="L266" s="158"/>
      <c r="M266" s="158"/>
      <c r="N266" s="158"/>
      <c r="O266" s="158"/>
      <c r="P266" s="159"/>
    </row>
    <row r="267" spans="1:16" s="62" customFormat="1" ht="15" customHeight="1" x14ac:dyDescent="0.2">
      <c r="A267" s="321"/>
      <c r="B267" s="322"/>
      <c r="C267" s="322"/>
      <c r="D267" s="322"/>
      <c r="E267" s="322"/>
      <c r="F267" s="322"/>
      <c r="G267" s="322"/>
      <c r="H267" s="322"/>
      <c r="I267" s="322"/>
      <c r="J267" s="322"/>
      <c r="K267" s="322"/>
      <c r="L267" s="322"/>
      <c r="M267" s="322"/>
      <c r="N267" s="322"/>
      <c r="O267" s="322"/>
      <c r="P267" s="323"/>
    </row>
    <row r="268" spans="1:16" s="62" customFormat="1" ht="15" customHeight="1" x14ac:dyDescent="0.2">
      <c r="A268" s="133" t="s">
        <v>65</v>
      </c>
      <c r="B268" s="324" t="s">
        <v>99</v>
      </c>
      <c r="C268" s="324"/>
      <c r="D268" s="324"/>
      <c r="E268" s="324"/>
      <c r="F268" s="324"/>
      <c r="G268" s="324"/>
      <c r="H268" s="324"/>
      <c r="I268" s="324"/>
      <c r="J268" s="324"/>
      <c r="K268" s="324"/>
      <c r="L268" s="324"/>
      <c r="M268" s="324"/>
      <c r="N268" s="324"/>
      <c r="O268" s="324"/>
      <c r="P268" s="324"/>
    </row>
    <row r="269" spans="1:16" s="62" customFormat="1" ht="15" customHeight="1" x14ac:dyDescent="0.2">
      <c r="A269" s="87"/>
      <c r="B269" s="325" t="str">
        <f>Planilha!B269</f>
        <v>Interno</v>
      </c>
      <c r="C269" s="325"/>
      <c r="D269" s="325"/>
      <c r="E269" s="135"/>
      <c r="F269" s="140"/>
      <c r="G269" s="140"/>
      <c r="H269" s="140"/>
      <c r="I269" s="140"/>
      <c r="J269" s="140"/>
      <c r="K269" s="140"/>
      <c r="L269" s="140"/>
      <c r="M269" s="140"/>
      <c r="N269" s="140"/>
      <c r="O269" s="140"/>
      <c r="P269" s="136"/>
    </row>
    <row r="270" spans="1:16" s="62" customFormat="1" ht="15" customHeight="1" x14ac:dyDescent="0.2">
      <c r="A270" s="87" t="str">
        <f>Planilha!A270</f>
        <v>24.1</v>
      </c>
      <c r="B270" s="319" t="str">
        <f>Planilha!B270</f>
        <v>Contrapiso em argamassa traço 1:4 (cimento e areia), # = 6 cm, p/ térreo</v>
      </c>
      <c r="C270" s="319"/>
      <c r="D270" s="319"/>
      <c r="E270" s="135">
        <f>Planilha!J270</f>
        <v>0</v>
      </c>
      <c r="F270" s="237"/>
      <c r="G270" s="237"/>
      <c r="H270" s="237"/>
      <c r="I270" s="237"/>
      <c r="J270" s="237"/>
      <c r="K270" s="237"/>
      <c r="L270" s="237"/>
      <c r="M270" s="237"/>
      <c r="N270" s="237"/>
      <c r="O270" s="237"/>
      <c r="P270" s="136">
        <f t="shared" ref="P270:P290" si="43">SUM(F270:O270)</f>
        <v>0</v>
      </c>
    </row>
    <row r="271" spans="1:16" s="62" customFormat="1" ht="15" customHeight="1" x14ac:dyDescent="0.2">
      <c r="A271" s="87" t="str">
        <f>Planilha!A271</f>
        <v>24.2</v>
      </c>
      <c r="B271" s="319" t="str">
        <f>Planilha!B271</f>
        <v>Regularização de contrapiso em argamassa traço 1:3 (cimento e areia), # = 3 cm, p/ térreo</v>
      </c>
      <c r="C271" s="319"/>
      <c r="D271" s="319"/>
      <c r="E271" s="135">
        <f>Planilha!J271</f>
        <v>0</v>
      </c>
      <c r="F271" s="237"/>
      <c r="G271" s="237"/>
      <c r="H271" s="237"/>
      <c r="I271" s="237"/>
      <c r="J271" s="237"/>
      <c r="K271" s="237"/>
      <c r="L271" s="237"/>
      <c r="M271" s="237"/>
      <c r="N271" s="237"/>
      <c r="O271" s="237"/>
      <c r="P271" s="136">
        <f t="shared" si="43"/>
        <v>0</v>
      </c>
    </row>
    <row r="272" spans="1:16" s="62" customFormat="1" ht="15" customHeight="1" x14ac:dyDescent="0.2">
      <c r="A272" s="87" t="str">
        <f>Planilha!A272</f>
        <v>24.3</v>
      </c>
      <c r="B272" s="319" t="str">
        <f>Planilha!B272</f>
        <v>Granito cinza corumbá polido, #=2cm, p/ pisos internos e patamares da escada</v>
      </c>
      <c r="C272" s="319"/>
      <c r="D272" s="319"/>
      <c r="E272" s="135">
        <f>Planilha!J272</f>
        <v>0</v>
      </c>
      <c r="F272" s="237"/>
      <c r="G272" s="237"/>
      <c r="H272" s="237"/>
      <c r="I272" s="237"/>
      <c r="J272" s="237"/>
      <c r="K272" s="237"/>
      <c r="L272" s="237"/>
      <c r="M272" s="237"/>
      <c r="N272" s="237"/>
      <c r="O272" s="237"/>
      <c r="P272" s="136">
        <f t="shared" si="43"/>
        <v>0</v>
      </c>
    </row>
    <row r="273" spans="1:16" s="62" customFormat="1" ht="15" customHeight="1" x14ac:dyDescent="0.2">
      <c r="A273" s="87" t="str">
        <f>Planilha!A273</f>
        <v>24.4</v>
      </c>
      <c r="B273" s="319" t="str">
        <f>Planilha!B273</f>
        <v>Granito cinza corumbá polido, #=2cm, p/ degraus da escada</v>
      </c>
      <c r="C273" s="319"/>
      <c r="D273" s="319"/>
      <c r="E273" s="135">
        <f>Planilha!J273</f>
        <v>0</v>
      </c>
      <c r="F273" s="237"/>
      <c r="G273" s="237"/>
      <c r="H273" s="237"/>
      <c r="I273" s="237"/>
      <c r="J273" s="237"/>
      <c r="K273" s="237"/>
      <c r="L273" s="237"/>
      <c r="M273" s="237"/>
      <c r="N273" s="237"/>
      <c r="O273" s="237"/>
      <c r="P273" s="136">
        <f t="shared" si="43"/>
        <v>0</v>
      </c>
    </row>
    <row r="274" spans="1:16" s="62" customFormat="1" ht="15" customHeight="1" x14ac:dyDescent="0.2">
      <c r="A274" s="87" t="str">
        <f>Planilha!A274</f>
        <v>24.5</v>
      </c>
      <c r="B274" s="319" t="str">
        <f>Planilha!B274</f>
        <v>Granito cinza corumbá polido, #=2cm, p/ espelhos da escada</v>
      </c>
      <c r="C274" s="319"/>
      <c r="D274" s="319"/>
      <c r="E274" s="135">
        <f>Planilha!J274</f>
        <v>0</v>
      </c>
      <c r="F274" s="237"/>
      <c r="G274" s="237"/>
      <c r="H274" s="237"/>
      <c r="I274" s="237"/>
      <c r="J274" s="237"/>
      <c r="K274" s="237"/>
      <c r="L274" s="237"/>
      <c r="M274" s="237"/>
      <c r="N274" s="237"/>
      <c r="O274" s="237"/>
      <c r="P274" s="136">
        <f t="shared" si="43"/>
        <v>0</v>
      </c>
    </row>
    <row r="275" spans="1:16" s="62" customFormat="1" ht="15" customHeight="1" x14ac:dyDescent="0.2">
      <c r="A275" s="87" t="str">
        <f>Planilha!A275</f>
        <v>24.6</v>
      </c>
      <c r="B275" s="319" t="str">
        <f>Planilha!B275</f>
        <v>Granito cinza corumbá polido, #=2cm, p/ rodapé dos degraus da escada</v>
      </c>
      <c r="C275" s="319"/>
      <c r="D275" s="319"/>
      <c r="E275" s="135">
        <f>Planilha!J275</f>
        <v>0</v>
      </c>
      <c r="F275" s="237"/>
      <c r="G275" s="237"/>
      <c r="H275" s="237"/>
      <c r="I275" s="237"/>
      <c r="J275" s="237"/>
      <c r="K275" s="237"/>
      <c r="L275" s="237"/>
      <c r="M275" s="237"/>
      <c r="N275" s="237"/>
      <c r="O275" s="237"/>
      <c r="P275" s="136">
        <f t="shared" si="43"/>
        <v>0</v>
      </c>
    </row>
    <row r="276" spans="1:16" s="62" customFormat="1" ht="15" customHeight="1" x14ac:dyDescent="0.2">
      <c r="A276" s="87" t="str">
        <f>Planilha!A276</f>
        <v>24.7</v>
      </c>
      <c r="B276" s="319" t="str">
        <f>Planilha!B276</f>
        <v>Granito cinza corumbá polido, #=2cm, p/ rodapé dos pisos internos e patamares</v>
      </c>
      <c r="C276" s="319"/>
      <c r="D276" s="319"/>
      <c r="E276" s="135">
        <f>Planilha!J276</f>
        <v>0</v>
      </c>
      <c r="F276" s="237"/>
      <c r="G276" s="237"/>
      <c r="H276" s="237"/>
      <c r="I276" s="237"/>
      <c r="J276" s="237"/>
      <c r="K276" s="237"/>
      <c r="L276" s="237"/>
      <c r="M276" s="237"/>
      <c r="N276" s="237"/>
      <c r="O276" s="237"/>
      <c r="P276" s="136">
        <f t="shared" si="43"/>
        <v>0</v>
      </c>
    </row>
    <row r="277" spans="1:16" s="62" customFormat="1" ht="15" customHeight="1" x14ac:dyDescent="0.2">
      <c r="A277" s="87" t="str">
        <f>Planilha!A277</f>
        <v>24.8</v>
      </c>
      <c r="B277" s="319" t="str">
        <f>Planilha!B277</f>
        <v>Granito cinza corumbá polido, #=2cm, p/ soleiras</v>
      </c>
      <c r="C277" s="319"/>
      <c r="D277" s="319"/>
      <c r="E277" s="135">
        <f>Planilha!J277</f>
        <v>0</v>
      </c>
      <c r="F277" s="237"/>
      <c r="G277" s="237"/>
      <c r="H277" s="237"/>
      <c r="I277" s="237"/>
      <c r="J277" s="237"/>
      <c r="K277" s="237"/>
      <c r="L277" s="237"/>
      <c r="M277" s="237"/>
      <c r="N277" s="237"/>
      <c r="O277" s="237"/>
      <c r="P277" s="136">
        <f t="shared" si="43"/>
        <v>0</v>
      </c>
    </row>
    <row r="278" spans="1:16" s="62" customFormat="1" ht="15" customHeight="1" x14ac:dyDescent="0.2">
      <c r="A278" s="87" t="str">
        <f>Planilha!A278</f>
        <v>24.9</v>
      </c>
      <c r="B278" s="319" t="str">
        <f>Planilha!B278</f>
        <v>Granito cinza corumbá polido, #=2cm, p/ balizadores</v>
      </c>
      <c r="C278" s="319"/>
      <c r="D278" s="319"/>
      <c r="E278" s="135">
        <f>Planilha!J278</f>
        <v>0</v>
      </c>
      <c r="F278" s="237"/>
      <c r="G278" s="237"/>
      <c r="H278" s="237"/>
      <c r="I278" s="237"/>
      <c r="J278" s="237"/>
      <c r="K278" s="237"/>
      <c r="L278" s="237"/>
      <c r="M278" s="237"/>
      <c r="N278" s="237"/>
      <c r="O278" s="237"/>
      <c r="P278" s="136">
        <f t="shared" si="43"/>
        <v>0</v>
      </c>
    </row>
    <row r="279" spans="1:16" s="62" customFormat="1" ht="15" customHeight="1" x14ac:dyDescent="0.2">
      <c r="A279" s="87"/>
      <c r="B279" s="325" t="str">
        <f>Planilha!B279</f>
        <v>Externo</v>
      </c>
      <c r="C279" s="325"/>
      <c r="D279" s="325"/>
      <c r="E279" s="135"/>
      <c r="F279" s="140"/>
      <c r="G279" s="140"/>
      <c r="H279" s="140"/>
      <c r="I279" s="140"/>
      <c r="J279" s="140"/>
      <c r="K279" s="140"/>
      <c r="L279" s="140"/>
      <c r="M279" s="140"/>
      <c r="N279" s="140"/>
      <c r="O279" s="140"/>
      <c r="P279" s="136"/>
    </row>
    <row r="280" spans="1:16" s="62" customFormat="1" ht="15" customHeight="1" x14ac:dyDescent="0.2">
      <c r="A280" s="87" t="str">
        <f>Planilha!A280</f>
        <v>24.10</v>
      </c>
      <c r="B280" s="319" t="str">
        <f>Planilha!B280</f>
        <v>Contrapiso em argamassa traço 1:4 (cimento e areia), # = 6 cm, p/ região das sapatas</v>
      </c>
      <c r="C280" s="319"/>
      <c r="D280" s="319"/>
      <c r="E280" s="135">
        <f>Planilha!J280</f>
        <v>0</v>
      </c>
      <c r="F280" s="237"/>
      <c r="G280" s="237"/>
      <c r="H280" s="237"/>
      <c r="I280" s="237"/>
      <c r="J280" s="237"/>
      <c r="K280" s="237"/>
      <c r="L280" s="237"/>
      <c r="M280" s="237"/>
      <c r="N280" s="237"/>
      <c r="O280" s="237"/>
      <c r="P280" s="136">
        <f t="shared" si="43"/>
        <v>0</v>
      </c>
    </row>
    <row r="281" spans="1:16" s="62" customFormat="1" ht="15" customHeight="1" x14ac:dyDescent="0.2">
      <c r="A281" s="87" t="str">
        <f>Planilha!A281</f>
        <v>24.11</v>
      </c>
      <c r="B281" s="319" t="str">
        <f>Planilha!B281</f>
        <v>Regularização de contrapiso em argamassa traço 1:4 (cimento e areia), # = 6 cm, p/ região das sapatas</v>
      </c>
      <c r="C281" s="319"/>
      <c r="D281" s="319"/>
      <c r="E281" s="135">
        <f>Planilha!J281</f>
        <v>0</v>
      </c>
      <c r="F281" s="237"/>
      <c r="G281" s="237"/>
      <c r="H281" s="237"/>
      <c r="I281" s="237"/>
      <c r="J281" s="237"/>
      <c r="K281" s="237"/>
      <c r="L281" s="237"/>
      <c r="M281" s="237"/>
      <c r="N281" s="237"/>
      <c r="O281" s="237"/>
      <c r="P281" s="136">
        <f t="shared" si="43"/>
        <v>0</v>
      </c>
    </row>
    <row r="282" spans="1:16" s="62" customFormat="1" ht="15" customHeight="1" x14ac:dyDescent="0.2">
      <c r="A282" s="87" t="str">
        <f>Planilha!A282</f>
        <v>24.12</v>
      </c>
      <c r="B282" s="319" t="str">
        <f>Planilha!B282</f>
        <v>Granito cinza corumbá flameado, #=2cm, p/ passarela</v>
      </c>
      <c r="C282" s="319"/>
      <c r="D282" s="319"/>
      <c r="E282" s="135">
        <f>Planilha!J282</f>
        <v>0</v>
      </c>
      <c r="F282" s="238"/>
      <c r="G282" s="238"/>
      <c r="H282" s="238"/>
      <c r="I282" s="238"/>
      <c r="J282" s="238"/>
      <c r="K282" s="238"/>
      <c r="L282" s="238"/>
      <c r="M282" s="238"/>
      <c r="N282" s="237"/>
      <c r="O282" s="237"/>
      <c r="P282" s="136">
        <f t="shared" si="43"/>
        <v>0</v>
      </c>
    </row>
    <row r="283" spans="1:16" s="62" customFormat="1" ht="15" customHeight="1" x14ac:dyDescent="0.2">
      <c r="A283" s="87" t="str">
        <f>Planilha!A283</f>
        <v>24.13</v>
      </c>
      <c r="B283" s="319" t="str">
        <f>Planilha!B283</f>
        <v>Granito cinza corumbá flameado, #=2cm, p/ degraus da escada</v>
      </c>
      <c r="C283" s="319"/>
      <c r="D283" s="319"/>
      <c r="E283" s="135">
        <f>Planilha!J283</f>
        <v>0</v>
      </c>
      <c r="F283" s="238"/>
      <c r="G283" s="238"/>
      <c r="H283" s="238"/>
      <c r="I283" s="238"/>
      <c r="J283" s="238"/>
      <c r="K283" s="238"/>
      <c r="L283" s="238"/>
      <c r="M283" s="238"/>
      <c r="N283" s="237"/>
      <c r="O283" s="237"/>
      <c r="P283" s="136">
        <f t="shared" ref="P283:P286" si="44">SUM(F283:O283)</f>
        <v>0</v>
      </c>
    </row>
    <row r="284" spans="1:16" s="62" customFormat="1" ht="15" customHeight="1" x14ac:dyDescent="0.2">
      <c r="A284" s="87" t="str">
        <f>Planilha!A284</f>
        <v>24.14</v>
      </c>
      <c r="B284" s="319" t="str">
        <f>Planilha!B284</f>
        <v>Granito cinza corumbá flameado, #=2cm, p/ espelhos da escada</v>
      </c>
      <c r="C284" s="319"/>
      <c r="D284" s="319"/>
      <c r="E284" s="135">
        <f>Planilha!J284</f>
        <v>0</v>
      </c>
      <c r="F284" s="238"/>
      <c r="G284" s="238"/>
      <c r="H284" s="238"/>
      <c r="I284" s="238"/>
      <c r="J284" s="238"/>
      <c r="K284" s="238"/>
      <c r="L284" s="238"/>
      <c r="M284" s="238"/>
      <c r="N284" s="237"/>
      <c r="O284" s="237"/>
      <c r="P284" s="136">
        <f t="shared" si="44"/>
        <v>0</v>
      </c>
    </row>
    <row r="285" spans="1:16" s="62" customFormat="1" ht="15" customHeight="1" x14ac:dyDescent="0.2">
      <c r="A285" s="87" t="str">
        <f>Planilha!A285</f>
        <v>24.15</v>
      </c>
      <c r="B285" s="319" t="str">
        <f>Planilha!B285</f>
        <v>Granito cinza corumbá flameado, #=2cm, p/ rodapé dos degraus da escada</v>
      </c>
      <c r="C285" s="319"/>
      <c r="D285" s="319"/>
      <c r="E285" s="135">
        <f>Planilha!J285</f>
        <v>0</v>
      </c>
      <c r="F285" s="238"/>
      <c r="G285" s="238"/>
      <c r="H285" s="238"/>
      <c r="I285" s="238"/>
      <c r="J285" s="238"/>
      <c r="K285" s="238"/>
      <c r="L285" s="238"/>
      <c r="M285" s="238"/>
      <c r="N285" s="237"/>
      <c r="O285" s="237"/>
      <c r="P285" s="136">
        <f t="shared" si="44"/>
        <v>0</v>
      </c>
    </row>
    <row r="286" spans="1:16" s="62" customFormat="1" ht="15" customHeight="1" x14ac:dyDescent="0.2">
      <c r="A286" s="87" t="str">
        <f>Planilha!A286</f>
        <v>24.16</v>
      </c>
      <c r="B286" s="319" t="str">
        <f>Planilha!B286</f>
        <v>Granito cinza corumbá flameado, #=2cm, p/ área externa</v>
      </c>
      <c r="C286" s="319"/>
      <c r="D286" s="319"/>
      <c r="E286" s="135">
        <f>Planilha!J286</f>
        <v>0</v>
      </c>
      <c r="F286" s="238"/>
      <c r="G286" s="238"/>
      <c r="H286" s="238"/>
      <c r="I286" s="238"/>
      <c r="J286" s="238"/>
      <c r="K286" s="238"/>
      <c r="L286" s="238"/>
      <c r="M286" s="238"/>
      <c r="N286" s="237"/>
      <c r="O286" s="237"/>
      <c r="P286" s="136">
        <f t="shared" si="44"/>
        <v>0</v>
      </c>
    </row>
    <row r="287" spans="1:16" s="62" customFormat="1" ht="15" customHeight="1" x14ac:dyDescent="0.2">
      <c r="A287" s="87" t="str">
        <f>Planilha!A287</f>
        <v>24.17</v>
      </c>
      <c r="B287" s="319" t="str">
        <f>Planilha!B287</f>
        <v>Granito cinza corumbá polido, #=2cm, p/ balizadores</v>
      </c>
      <c r="C287" s="319"/>
      <c r="D287" s="319"/>
      <c r="E287" s="135">
        <f>Planilha!J287</f>
        <v>0</v>
      </c>
      <c r="F287" s="238"/>
      <c r="G287" s="238"/>
      <c r="H287" s="238"/>
      <c r="I287" s="238"/>
      <c r="J287" s="238"/>
      <c r="K287" s="238"/>
      <c r="L287" s="238"/>
      <c r="M287" s="238"/>
      <c r="N287" s="237"/>
      <c r="O287" s="237"/>
      <c r="P287" s="136">
        <f t="shared" si="43"/>
        <v>0</v>
      </c>
    </row>
    <row r="288" spans="1:16" s="62" customFormat="1" ht="15" customHeight="1" x14ac:dyDescent="0.2">
      <c r="A288" s="87" t="str">
        <f>Planilha!A288</f>
        <v>24.18</v>
      </c>
      <c r="B288" s="319" t="str">
        <f>Planilha!B288</f>
        <v>Piso tátil alerta pinado - Elementos em ABS revestido de inox (100 peças/m)</v>
      </c>
      <c r="C288" s="319"/>
      <c r="D288" s="319"/>
      <c r="E288" s="135">
        <f>Planilha!J288</f>
        <v>0</v>
      </c>
      <c r="F288" s="238"/>
      <c r="G288" s="238"/>
      <c r="H288" s="238"/>
      <c r="I288" s="238"/>
      <c r="J288" s="238"/>
      <c r="K288" s="238"/>
      <c r="L288" s="238"/>
      <c r="M288" s="238"/>
      <c r="N288" s="237"/>
      <c r="O288" s="237"/>
      <c r="P288" s="136">
        <f t="shared" si="43"/>
        <v>0</v>
      </c>
    </row>
    <row r="289" spans="1:16" s="62" customFormat="1" ht="15" customHeight="1" x14ac:dyDescent="0.2">
      <c r="A289" s="87" t="str">
        <f>Planilha!A289</f>
        <v>24.19</v>
      </c>
      <c r="B289" s="319" t="str">
        <f>Planilha!B289</f>
        <v>Piso tátil direcional pinado - Elementos em ABS revestido de inox (12 peças/m)</v>
      </c>
      <c r="C289" s="319"/>
      <c r="D289" s="319"/>
      <c r="E289" s="135">
        <f>Planilha!J289</f>
        <v>0</v>
      </c>
      <c r="F289" s="238"/>
      <c r="G289" s="238"/>
      <c r="H289" s="238"/>
      <c r="I289" s="238"/>
      <c r="J289" s="238"/>
      <c r="K289" s="238"/>
      <c r="L289" s="238"/>
      <c r="M289" s="238"/>
      <c r="N289" s="237"/>
      <c r="O289" s="237"/>
      <c r="P289" s="136">
        <f t="shared" si="43"/>
        <v>0</v>
      </c>
    </row>
    <row r="290" spans="1:16" s="62" customFormat="1" ht="15" customHeight="1" x14ac:dyDescent="0.2">
      <c r="A290" s="134"/>
      <c r="B290" s="306" t="s">
        <v>6</v>
      </c>
      <c r="C290" s="307"/>
      <c r="D290" s="308"/>
      <c r="E290" s="137">
        <f>SUM(E270:E289)</f>
        <v>0</v>
      </c>
      <c r="F290" s="137">
        <f t="shared" ref="F290:O290" si="45">SUMPRODUCT($E$270:$E$289, F270:F289)</f>
        <v>0</v>
      </c>
      <c r="G290" s="137">
        <f t="shared" si="45"/>
        <v>0</v>
      </c>
      <c r="H290" s="137">
        <f t="shared" si="45"/>
        <v>0</v>
      </c>
      <c r="I290" s="137">
        <f t="shared" si="45"/>
        <v>0</v>
      </c>
      <c r="J290" s="137">
        <f t="shared" si="45"/>
        <v>0</v>
      </c>
      <c r="K290" s="137">
        <f t="shared" si="45"/>
        <v>0</v>
      </c>
      <c r="L290" s="137">
        <f t="shared" si="45"/>
        <v>0</v>
      </c>
      <c r="M290" s="137">
        <f t="shared" si="45"/>
        <v>0</v>
      </c>
      <c r="N290" s="137">
        <f t="shared" si="45"/>
        <v>0</v>
      </c>
      <c r="O290" s="137">
        <f t="shared" si="45"/>
        <v>0</v>
      </c>
      <c r="P290" s="138">
        <f t="shared" si="43"/>
        <v>0</v>
      </c>
    </row>
    <row r="291" spans="1:16" s="62" customFormat="1" ht="15" customHeight="1" x14ac:dyDescent="0.2">
      <c r="A291" s="321"/>
      <c r="B291" s="322"/>
      <c r="C291" s="322"/>
      <c r="D291" s="322"/>
      <c r="E291" s="322"/>
      <c r="F291" s="322"/>
      <c r="G291" s="322"/>
      <c r="H291" s="322"/>
      <c r="I291" s="322"/>
      <c r="J291" s="322"/>
      <c r="K291" s="322"/>
      <c r="L291" s="322"/>
      <c r="M291" s="322"/>
      <c r="N291" s="322"/>
      <c r="O291" s="322"/>
      <c r="P291" s="323"/>
    </row>
    <row r="292" spans="1:16" s="62" customFormat="1" ht="15" customHeight="1" x14ac:dyDescent="0.2">
      <c r="A292" s="133" t="s">
        <v>67</v>
      </c>
      <c r="B292" s="324" t="s">
        <v>68</v>
      </c>
      <c r="C292" s="324"/>
      <c r="D292" s="324"/>
      <c r="E292" s="324"/>
      <c r="F292" s="324"/>
      <c r="G292" s="324"/>
      <c r="H292" s="324"/>
      <c r="I292" s="324"/>
      <c r="J292" s="324"/>
      <c r="K292" s="324"/>
      <c r="L292" s="324"/>
      <c r="M292" s="324"/>
      <c r="N292" s="324"/>
      <c r="O292" s="324"/>
      <c r="P292" s="324"/>
    </row>
    <row r="293" spans="1:16" s="62" customFormat="1" ht="15" customHeight="1" x14ac:dyDescent="0.2">
      <c r="A293" s="134" t="str">
        <f>Planilha!A293</f>
        <v>25.1</v>
      </c>
      <c r="B293" s="320" t="str">
        <f>Planilha!B293</f>
        <v>Não se aplica</v>
      </c>
      <c r="C293" s="320"/>
      <c r="D293" s="320"/>
      <c r="E293" s="93">
        <f>Planilha!J293</f>
        <v>0</v>
      </c>
      <c r="F293" s="154"/>
      <c r="G293" s="145"/>
      <c r="H293" s="145"/>
      <c r="I293" s="160"/>
      <c r="J293" s="146"/>
      <c r="K293" s="161"/>
      <c r="L293" s="161"/>
      <c r="M293" s="161"/>
      <c r="N293" s="161"/>
      <c r="O293" s="161"/>
      <c r="P293" s="134"/>
    </row>
    <row r="294" spans="1:16" s="62" customFormat="1" ht="15" customHeight="1" x14ac:dyDescent="0.2">
      <c r="A294" s="134"/>
      <c r="B294" s="330" t="s">
        <v>6</v>
      </c>
      <c r="C294" s="330"/>
      <c r="D294" s="330"/>
      <c r="E294" s="150">
        <f>E293</f>
        <v>0</v>
      </c>
      <c r="F294" s="155"/>
      <c r="G294" s="145"/>
      <c r="H294" s="156"/>
      <c r="I294" s="145"/>
      <c r="J294" s="157"/>
      <c r="K294" s="158"/>
      <c r="L294" s="158"/>
      <c r="M294" s="158"/>
      <c r="N294" s="158"/>
      <c r="O294" s="158"/>
      <c r="P294" s="159"/>
    </row>
    <row r="295" spans="1:16" s="62" customFormat="1" ht="15" customHeight="1" thickBot="1" x14ac:dyDescent="0.25">
      <c r="A295" s="305"/>
      <c r="B295" s="305"/>
      <c r="C295" s="305"/>
      <c r="D295" s="305"/>
      <c r="E295" s="305"/>
      <c r="F295" s="305"/>
      <c r="G295" s="305"/>
      <c r="H295" s="305"/>
      <c r="I295" s="305"/>
      <c r="J295" s="305"/>
      <c r="K295" s="305"/>
      <c r="L295" s="305"/>
      <c r="M295" s="305"/>
      <c r="N295" s="305"/>
      <c r="O295" s="305"/>
      <c r="P295" s="305"/>
    </row>
    <row r="296" spans="1:16" s="62" customFormat="1" ht="15" customHeight="1" thickBot="1" x14ac:dyDescent="0.25">
      <c r="A296" s="304" t="s">
        <v>100</v>
      </c>
      <c r="B296" s="304"/>
      <c r="C296" s="304"/>
      <c r="D296" s="304"/>
      <c r="E296" s="108">
        <f t="shared" ref="E296:P296" si="46">E294+E290+E266+E262+E258+E254+E249+E245+E232+E221+E217+E205+E195+E190+E181+E177+E136+E121+E104+E99+E69+E65+E38+E30+E22</f>
        <v>0</v>
      </c>
      <c r="F296" s="108">
        <f t="shared" si="46"/>
        <v>0</v>
      </c>
      <c r="G296" s="108">
        <f t="shared" si="46"/>
        <v>0</v>
      </c>
      <c r="H296" s="108">
        <f t="shared" si="46"/>
        <v>0</v>
      </c>
      <c r="I296" s="108">
        <f t="shared" si="46"/>
        <v>0</v>
      </c>
      <c r="J296" s="108">
        <f t="shared" si="46"/>
        <v>0</v>
      </c>
      <c r="K296" s="108">
        <f t="shared" si="46"/>
        <v>0</v>
      </c>
      <c r="L296" s="108">
        <f t="shared" si="46"/>
        <v>0</v>
      </c>
      <c r="M296" s="108">
        <f t="shared" si="46"/>
        <v>0</v>
      </c>
      <c r="N296" s="108">
        <f t="shared" si="46"/>
        <v>0</v>
      </c>
      <c r="O296" s="108">
        <f t="shared" si="46"/>
        <v>0</v>
      </c>
      <c r="P296" s="108">
        <f t="shared" si="46"/>
        <v>0</v>
      </c>
    </row>
    <row r="297" spans="1:16" ht="15" customHeight="1" x14ac:dyDescent="0.2">
      <c r="A297" s="111"/>
      <c r="B297" s="112"/>
      <c r="C297" s="112"/>
      <c r="D297" s="112"/>
      <c r="E297" s="111"/>
      <c r="F297" s="162" t="e">
        <f>F296/$E296</f>
        <v>#DIV/0!</v>
      </c>
      <c r="G297" s="162" t="e">
        <f t="shared" ref="G297:P297" si="47">G296/$E296</f>
        <v>#DIV/0!</v>
      </c>
      <c r="H297" s="162" t="e">
        <f t="shared" si="47"/>
        <v>#DIV/0!</v>
      </c>
      <c r="I297" s="162" t="e">
        <f t="shared" si="47"/>
        <v>#DIV/0!</v>
      </c>
      <c r="J297" s="162" t="e">
        <f t="shared" si="47"/>
        <v>#DIV/0!</v>
      </c>
      <c r="K297" s="162" t="e">
        <f t="shared" si="47"/>
        <v>#DIV/0!</v>
      </c>
      <c r="L297" s="162" t="e">
        <f t="shared" si="47"/>
        <v>#DIV/0!</v>
      </c>
      <c r="M297" s="162" t="e">
        <f t="shared" si="47"/>
        <v>#DIV/0!</v>
      </c>
      <c r="N297" s="162" t="e">
        <f t="shared" si="47"/>
        <v>#DIV/0!</v>
      </c>
      <c r="O297" s="162" t="e">
        <f t="shared" si="47"/>
        <v>#DIV/0!</v>
      </c>
      <c r="P297" s="162" t="e">
        <f t="shared" si="47"/>
        <v>#DIV/0!</v>
      </c>
    </row>
    <row r="298" spans="1:16" ht="15" customHeight="1" x14ac:dyDescent="0.2">
      <c r="A298" s="111"/>
      <c r="B298" s="112"/>
      <c r="C298" s="112"/>
      <c r="D298" s="112"/>
      <c r="E298" s="111"/>
      <c r="F298" s="163"/>
      <c r="G298" s="164"/>
      <c r="H298" s="164"/>
      <c r="I298" s="131"/>
      <c r="J298" s="164"/>
      <c r="K298" s="164"/>
      <c r="L298" s="164"/>
      <c r="M298" s="164"/>
      <c r="N298" s="164"/>
      <c r="O298" s="164"/>
      <c r="P298" s="59"/>
    </row>
    <row r="299" spans="1:16" ht="30" customHeight="1" thickBot="1" x14ac:dyDescent="0.25">
      <c r="A299" s="49"/>
      <c r="B299" s="50" t="s">
        <v>545</v>
      </c>
      <c r="C299" s="241"/>
      <c r="D299" s="241"/>
      <c r="E299" s="51"/>
      <c r="F299" s="51"/>
      <c r="G299" s="2"/>
      <c r="H299" s="2"/>
      <c r="I299" s="2"/>
      <c r="J299" s="52" t="s">
        <v>546</v>
      </c>
      <c r="K299" s="242"/>
      <c r="L299" s="242"/>
      <c r="M299" s="2"/>
      <c r="N299" s="2"/>
      <c r="O299" s="2"/>
      <c r="P299" s="2"/>
    </row>
    <row r="300" spans="1:16" ht="30" customHeight="1" thickBot="1" x14ac:dyDescent="0.25">
      <c r="A300" s="49"/>
      <c r="B300" s="50" t="s">
        <v>547</v>
      </c>
      <c r="C300" s="243"/>
      <c r="D300" s="243"/>
      <c r="E300" s="51"/>
      <c r="F300" s="51"/>
      <c r="G300" s="2"/>
      <c r="H300" s="2"/>
      <c r="I300" s="2"/>
      <c r="J300" s="52"/>
      <c r="K300" s="53"/>
      <c r="L300" s="53"/>
      <c r="M300" s="2"/>
      <c r="N300" s="2"/>
      <c r="O300" s="2"/>
      <c r="P300" s="2"/>
    </row>
    <row r="301" spans="1:16" ht="30" customHeight="1" thickBot="1" x14ac:dyDescent="0.25">
      <c r="A301" s="49"/>
      <c r="B301" s="52" t="s">
        <v>548</v>
      </c>
      <c r="C301" s="243"/>
      <c r="D301" s="243"/>
      <c r="E301" s="51"/>
      <c r="F301" s="51"/>
      <c r="G301" s="2"/>
      <c r="H301" s="2"/>
      <c r="I301" s="2"/>
      <c r="J301" s="52" t="s">
        <v>549</v>
      </c>
      <c r="K301" s="242"/>
      <c r="L301" s="242"/>
      <c r="M301" s="2"/>
      <c r="N301" s="2"/>
      <c r="O301" s="2"/>
      <c r="P301" s="2"/>
    </row>
    <row r="302" spans="1:16" ht="15" customHeight="1" x14ac:dyDescent="0.2">
      <c r="A302" s="49"/>
      <c r="B302" s="49"/>
      <c r="C302" s="54"/>
      <c r="D302" s="54"/>
      <c r="E302" s="54"/>
      <c r="F302" s="54"/>
      <c r="G302" s="54"/>
      <c r="H302" s="54"/>
      <c r="I302" s="54"/>
      <c r="J302" s="54"/>
      <c r="K302" s="2"/>
      <c r="L302" s="2"/>
      <c r="M302" s="2"/>
      <c r="N302" s="2"/>
      <c r="O302" s="2"/>
      <c r="P302" s="2"/>
    </row>
    <row r="303" spans="1:16" ht="129.94999999999999" customHeight="1" x14ac:dyDescent="0.2">
      <c r="A303" s="317" t="s">
        <v>550</v>
      </c>
      <c r="B303" s="318"/>
      <c r="C303" s="318"/>
      <c r="D303" s="318"/>
      <c r="E303" s="318"/>
      <c r="F303" s="318"/>
      <c r="G303" s="318"/>
      <c r="H303" s="318"/>
      <c r="I303" s="318"/>
      <c r="J303" s="318"/>
      <c r="K303" s="318"/>
      <c r="L303" s="318"/>
      <c r="M303" s="318"/>
      <c r="N303" s="318"/>
      <c r="O303" s="318"/>
      <c r="P303" s="318"/>
    </row>
    <row r="304" spans="1:16" ht="15" customHeight="1" x14ac:dyDescent="0.2">
      <c r="A304" s="55"/>
      <c r="B304" s="55"/>
      <c r="C304" s="55"/>
      <c r="D304" s="55"/>
      <c r="E304" s="55"/>
      <c r="F304" s="56"/>
      <c r="G304" s="57"/>
      <c r="H304" s="57"/>
      <c r="I304" s="57"/>
      <c r="J304" s="57"/>
      <c r="K304" s="57"/>
      <c r="L304" s="57"/>
      <c r="M304" s="57"/>
      <c r="N304" s="57"/>
      <c r="O304" s="58"/>
      <c r="P304" s="2"/>
    </row>
    <row r="305" spans="1:16" ht="15" customHeight="1" x14ac:dyDescent="0.2">
      <c r="A305" s="55"/>
      <c r="B305" s="55"/>
      <c r="C305" s="55"/>
      <c r="D305" s="55"/>
      <c r="E305" s="55"/>
      <c r="F305" s="56"/>
      <c r="G305" s="57"/>
      <c r="H305" s="57"/>
      <c r="I305" s="57"/>
      <c r="J305" s="57"/>
      <c r="K305" s="57"/>
      <c r="L305" s="57"/>
      <c r="M305" s="57"/>
      <c r="N305" s="57"/>
      <c r="O305" s="57"/>
      <c r="P305" s="58"/>
    </row>
    <row r="306" spans="1:16" ht="15" customHeight="1" x14ac:dyDescent="0.2">
      <c r="A306" s="55"/>
      <c r="B306" s="55"/>
      <c r="C306" s="55"/>
      <c r="D306" s="55"/>
      <c r="E306" s="55"/>
      <c r="F306" s="56"/>
      <c r="G306" s="57"/>
      <c r="H306" s="57"/>
      <c r="I306" s="57"/>
      <c r="J306" s="57"/>
      <c r="K306" s="57"/>
      <c r="L306" s="57"/>
      <c r="M306" s="57"/>
      <c r="N306" s="57"/>
      <c r="O306" s="57"/>
      <c r="P306" s="58"/>
    </row>
    <row r="307" spans="1:16" ht="15" customHeight="1" x14ac:dyDescent="0.2">
      <c r="A307" s="55"/>
      <c r="B307" s="55"/>
      <c r="C307" s="55"/>
      <c r="D307" s="55"/>
      <c r="E307" s="55"/>
      <c r="F307" s="56"/>
      <c r="G307" s="57"/>
      <c r="H307" s="57"/>
      <c r="I307" s="57"/>
      <c r="J307" s="164"/>
      <c r="K307" s="164"/>
      <c r="L307" s="164"/>
      <c r="M307" s="164"/>
      <c r="N307" s="164"/>
      <c r="O307" s="164"/>
      <c r="P307" s="59"/>
    </row>
    <row r="308" spans="1:16" ht="15" customHeight="1" x14ac:dyDescent="0.2">
      <c r="A308" s="55"/>
      <c r="B308" s="55"/>
      <c r="C308" s="49"/>
      <c r="D308" s="49"/>
      <c r="E308" s="111"/>
      <c r="F308" s="56"/>
      <c r="G308" s="57"/>
      <c r="H308" s="57"/>
      <c r="I308" s="57"/>
      <c r="J308" s="57"/>
      <c r="K308" s="57"/>
      <c r="L308" s="57"/>
      <c r="M308" s="57"/>
      <c r="N308" s="57"/>
      <c r="O308" s="57"/>
      <c r="P308" s="58"/>
    </row>
    <row r="309" spans="1:16" ht="15" customHeight="1" x14ac:dyDescent="0.2">
      <c r="A309" s="55"/>
      <c r="B309" s="55"/>
      <c r="C309" s="49"/>
      <c r="D309" s="49"/>
      <c r="E309" s="111"/>
      <c r="F309" s="163"/>
      <c r="G309" s="164"/>
      <c r="H309" s="164"/>
      <c r="I309" s="164"/>
      <c r="J309" s="164"/>
      <c r="K309" s="164"/>
      <c r="L309" s="164"/>
      <c r="M309" s="164"/>
      <c r="N309" s="164"/>
      <c r="O309" s="164"/>
      <c r="P309" s="59"/>
    </row>
    <row r="310" spans="1:16" ht="15" customHeight="1" x14ac:dyDescent="0.2">
      <c r="A310" s="55"/>
      <c r="B310" s="55"/>
      <c r="E310" s="111"/>
    </row>
    <row r="319" spans="1:16" ht="15" customHeight="1" x14ac:dyDescent="0.2">
      <c r="K319" s="119"/>
      <c r="L319" s="119"/>
      <c r="M319" s="119"/>
      <c r="N319" s="119"/>
      <c r="O319" s="119"/>
      <c r="P319" s="124"/>
    </row>
    <row r="320" spans="1:16" ht="15" customHeight="1" x14ac:dyDescent="0.2">
      <c r="K320" s="119"/>
      <c r="L320" s="119"/>
      <c r="M320" s="119"/>
      <c r="N320" s="119"/>
      <c r="O320" s="119"/>
      <c r="P320" s="124"/>
    </row>
    <row r="321" spans="11:16" ht="15" customHeight="1" x14ac:dyDescent="0.2">
      <c r="K321" s="119"/>
      <c r="L321" s="119"/>
      <c r="M321" s="119"/>
      <c r="N321" s="119"/>
      <c r="O321" s="119"/>
      <c r="P321" s="124"/>
    </row>
    <row r="322" spans="11:16" ht="15" customHeight="1" x14ac:dyDescent="0.2">
      <c r="K322" s="119"/>
      <c r="L322" s="119"/>
      <c r="M322" s="119"/>
      <c r="N322" s="119"/>
      <c r="O322" s="119"/>
      <c r="P322" s="124"/>
    </row>
    <row r="323" spans="11:16" ht="15" customHeight="1" x14ac:dyDescent="0.2">
      <c r="K323" s="119"/>
      <c r="L323" s="119"/>
      <c r="M323" s="119"/>
      <c r="N323" s="119"/>
      <c r="O323" s="119"/>
      <c r="P323" s="124"/>
    </row>
    <row r="324" spans="11:16" ht="15" customHeight="1" x14ac:dyDescent="0.2">
      <c r="K324" s="119"/>
      <c r="L324" s="119"/>
      <c r="M324" s="119"/>
      <c r="N324" s="119"/>
      <c r="O324" s="119"/>
      <c r="P324" s="124"/>
    </row>
    <row r="325" spans="11:16" ht="15" customHeight="1" x14ac:dyDescent="0.2">
      <c r="K325" s="119"/>
      <c r="L325" s="119"/>
      <c r="M325" s="119"/>
      <c r="N325" s="119"/>
      <c r="O325" s="119"/>
      <c r="P325" s="124"/>
    </row>
    <row r="326" spans="11:16" ht="15" customHeight="1" x14ac:dyDescent="0.2">
      <c r="K326" s="119"/>
      <c r="L326" s="119"/>
      <c r="M326" s="119"/>
      <c r="N326" s="119"/>
      <c r="O326" s="119"/>
      <c r="P326" s="124"/>
    </row>
    <row r="327" spans="11:16" ht="15" customHeight="1" x14ac:dyDescent="0.2">
      <c r="K327" s="119"/>
      <c r="L327" s="119"/>
      <c r="M327" s="119"/>
      <c r="N327" s="119"/>
      <c r="O327" s="119"/>
      <c r="P327" s="124"/>
    </row>
    <row r="328" spans="11:16" ht="15" customHeight="1" x14ac:dyDescent="0.2">
      <c r="K328" s="119"/>
      <c r="L328" s="119"/>
      <c r="M328" s="119"/>
      <c r="N328" s="119"/>
      <c r="O328" s="119"/>
      <c r="P328" s="124"/>
    </row>
    <row r="329" spans="11:16" ht="15" customHeight="1" x14ac:dyDescent="0.2">
      <c r="K329" s="119"/>
      <c r="L329" s="119"/>
      <c r="M329" s="119"/>
      <c r="N329" s="119"/>
      <c r="O329" s="119"/>
      <c r="P329" s="124"/>
    </row>
    <row r="330" spans="11:16" ht="15" customHeight="1" x14ac:dyDescent="0.2">
      <c r="K330" s="119"/>
      <c r="L330" s="119"/>
      <c r="M330" s="119"/>
      <c r="N330" s="119"/>
      <c r="O330" s="119"/>
      <c r="P330" s="124"/>
    </row>
    <row r="331" spans="11:16" ht="15" customHeight="1" x14ac:dyDescent="0.2">
      <c r="K331" s="119"/>
      <c r="L331" s="119"/>
      <c r="M331" s="119"/>
      <c r="N331" s="119"/>
      <c r="O331" s="119"/>
      <c r="P331" s="124"/>
    </row>
    <row r="332" spans="11:16" ht="15" customHeight="1" x14ac:dyDescent="0.2">
      <c r="K332" s="119"/>
      <c r="L332" s="119"/>
      <c r="M332" s="119"/>
      <c r="N332" s="119"/>
      <c r="O332" s="119"/>
      <c r="P332" s="124"/>
    </row>
    <row r="333" spans="11:16" ht="15" customHeight="1" x14ac:dyDescent="0.2">
      <c r="K333" s="119"/>
      <c r="L333" s="119"/>
      <c r="M333" s="119"/>
      <c r="N333" s="119"/>
      <c r="O333" s="119"/>
      <c r="P333" s="124"/>
    </row>
    <row r="334" spans="11:16" ht="15" customHeight="1" x14ac:dyDescent="0.2">
      <c r="K334" s="119"/>
      <c r="L334" s="119"/>
      <c r="M334" s="119"/>
      <c r="N334" s="119"/>
      <c r="O334" s="119"/>
      <c r="P334" s="124"/>
    </row>
    <row r="335" spans="11:16" ht="15" customHeight="1" x14ac:dyDescent="0.2">
      <c r="K335" s="119"/>
      <c r="L335" s="119"/>
      <c r="M335" s="119"/>
      <c r="N335" s="119"/>
      <c r="O335" s="119"/>
      <c r="P335" s="124"/>
    </row>
    <row r="336" spans="11:16" ht="15" customHeight="1" x14ac:dyDescent="0.2">
      <c r="K336" s="119"/>
      <c r="L336" s="119"/>
      <c r="M336" s="119"/>
      <c r="N336" s="119"/>
      <c r="O336" s="119"/>
      <c r="P336" s="124"/>
    </row>
    <row r="337" spans="11:16" ht="15" customHeight="1" x14ac:dyDescent="0.2">
      <c r="K337" s="119"/>
      <c r="L337" s="119"/>
      <c r="M337" s="119"/>
      <c r="N337" s="119"/>
      <c r="O337" s="119"/>
      <c r="P337" s="124"/>
    </row>
    <row r="338" spans="11:16" ht="15" customHeight="1" x14ac:dyDescent="0.2">
      <c r="K338" s="119"/>
      <c r="L338" s="119"/>
      <c r="M338" s="119"/>
      <c r="N338" s="119"/>
      <c r="O338" s="119"/>
      <c r="P338" s="124"/>
    </row>
    <row r="339" spans="11:16" ht="15" customHeight="1" x14ac:dyDescent="0.2">
      <c r="K339" s="119"/>
      <c r="L339" s="119"/>
      <c r="M339" s="119"/>
      <c r="N339" s="119"/>
      <c r="O339" s="119"/>
      <c r="P339" s="124"/>
    </row>
    <row r="340" spans="11:16" ht="15" customHeight="1" x14ac:dyDescent="0.2">
      <c r="K340" s="119"/>
      <c r="L340" s="119"/>
      <c r="M340" s="119"/>
      <c r="N340" s="119"/>
      <c r="O340" s="119"/>
      <c r="P340" s="124"/>
    </row>
    <row r="341" spans="11:16" ht="15" customHeight="1" x14ac:dyDescent="0.2">
      <c r="K341" s="119"/>
      <c r="L341" s="119"/>
      <c r="M341" s="119"/>
      <c r="N341" s="119"/>
      <c r="O341" s="119"/>
      <c r="P341" s="124"/>
    </row>
    <row r="342" spans="11:16" ht="15" customHeight="1" x14ac:dyDescent="0.2">
      <c r="K342" s="119"/>
      <c r="L342" s="119"/>
      <c r="M342" s="119"/>
      <c r="N342" s="119"/>
      <c r="O342" s="119"/>
      <c r="P342" s="124"/>
    </row>
    <row r="343" spans="11:16" ht="15" customHeight="1" x14ac:dyDescent="0.2">
      <c r="K343" s="119"/>
      <c r="L343" s="119"/>
      <c r="M343" s="119"/>
      <c r="N343" s="119"/>
      <c r="O343" s="119"/>
      <c r="P343" s="124"/>
    </row>
    <row r="344" spans="11:16" ht="15" customHeight="1" x14ac:dyDescent="0.2">
      <c r="K344" s="119"/>
      <c r="L344" s="119"/>
      <c r="M344" s="119"/>
      <c r="N344" s="119"/>
      <c r="O344" s="119"/>
      <c r="P344" s="124"/>
    </row>
    <row r="345" spans="11:16" ht="15" customHeight="1" x14ac:dyDescent="0.2">
      <c r="K345" s="119"/>
      <c r="L345" s="119"/>
      <c r="M345" s="119"/>
      <c r="N345" s="119"/>
      <c r="O345" s="119"/>
      <c r="P345" s="124"/>
    </row>
    <row r="346" spans="11:16" ht="15" customHeight="1" x14ac:dyDescent="0.2">
      <c r="K346" s="119"/>
      <c r="L346" s="119"/>
      <c r="M346" s="119"/>
      <c r="N346" s="119"/>
      <c r="O346" s="119"/>
      <c r="P346" s="124"/>
    </row>
    <row r="347" spans="11:16" ht="15" customHeight="1" x14ac:dyDescent="0.2">
      <c r="K347" s="119"/>
      <c r="L347" s="119"/>
      <c r="M347" s="119"/>
      <c r="N347" s="119"/>
      <c r="O347" s="119"/>
      <c r="P347" s="124"/>
    </row>
    <row r="348" spans="11:16" ht="15" customHeight="1" x14ac:dyDescent="0.2">
      <c r="K348" s="119"/>
      <c r="L348" s="119"/>
      <c r="M348" s="119"/>
      <c r="N348" s="119"/>
      <c r="O348" s="119"/>
      <c r="P348" s="124"/>
    </row>
    <row r="349" spans="11:16" ht="15" customHeight="1" x14ac:dyDescent="0.2">
      <c r="K349" s="119"/>
      <c r="L349" s="119"/>
      <c r="M349" s="119"/>
      <c r="N349" s="119"/>
      <c r="O349" s="119"/>
      <c r="P349" s="124"/>
    </row>
    <row r="350" spans="11:16" ht="15" customHeight="1" x14ac:dyDescent="0.2">
      <c r="K350" s="119"/>
      <c r="L350" s="119"/>
      <c r="M350" s="119"/>
      <c r="N350" s="119"/>
      <c r="O350" s="119"/>
      <c r="P350" s="124"/>
    </row>
    <row r="351" spans="11:16" ht="15" customHeight="1" x14ac:dyDescent="0.2">
      <c r="K351" s="119"/>
      <c r="L351" s="119"/>
      <c r="M351" s="119"/>
      <c r="N351" s="119"/>
      <c r="O351" s="119"/>
      <c r="P351" s="124"/>
    </row>
    <row r="352" spans="11:16" ht="15" customHeight="1" x14ac:dyDescent="0.2">
      <c r="K352" s="119"/>
      <c r="L352" s="119"/>
      <c r="M352" s="119"/>
      <c r="N352" s="119"/>
      <c r="O352" s="119"/>
      <c r="P352" s="124"/>
    </row>
    <row r="353" spans="11:16" ht="15" customHeight="1" x14ac:dyDescent="0.2">
      <c r="K353" s="119"/>
      <c r="L353" s="119"/>
      <c r="M353" s="119"/>
      <c r="N353" s="119"/>
      <c r="O353" s="119"/>
      <c r="P353" s="124"/>
    </row>
    <row r="354" spans="11:16" ht="15" customHeight="1" x14ac:dyDescent="0.2">
      <c r="K354" s="119"/>
      <c r="L354" s="119"/>
      <c r="M354" s="119"/>
      <c r="N354" s="119"/>
      <c r="O354" s="119"/>
      <c r="P354" s="124"/>
    </row>
    <row r="355" spans="11:16" ht="15" customHeight="1" x14ac:dyDescent="0.2">
      <c r="K355" s="119"/>
      <c r="L355" s="119"/>
      <c r="M355" s="119"/>
      <c r="N355" s="119"/>
      <c r="O355" s="119"/>
      <c r="P355" s="124"/>
    </row>
    <row r="356" spans="11:16" ht="15" customHeight="1" x14ac:dyDescent="0.2">
      <c r="K356" s="119"/>
      <c r="L356" s="119"/>
      <c r="M356" s="119"/>
      <c r="N356" s="119"/>
      <c r="O356" s="119"/>
      <c r="P356" s="124"/>
    </row>
    <row r="357" spans="11:16" ht="15" customHeight="1" x14ac:dyDescent="0.2">
      <c r="K357" s="119"/>
      <c r="L357" s="119"/>
      <c r="M357" s="119"/>
      <c r="N357" s="119"/>
      <c r="O357" s="119"/>
      <c r="P357" s="124"/>
    </row>
    <row r="358" spans="11:16" ht="15" customHeight="1" x14ac:dyDescent="0.2">
      <c r="K358" s="119"/>
      <c r="L358" s="119"/>
      <c r="M358" s="119"/>
      <c r="N358" s="119"/>
      <c r="O358" s="119"/>
      <c r="P358" s="124"/>
    </row>
    <row r="359" spans="11:16" ht="15" customHeight="1" x14ac:dyDescent="0.2">
      <c r="K359" s="119"/>
      <c r="L359" s="119"/>
      <c r="M359" s="119"/>
      <c r="N359" s="119"/>
      <c r="O359" s="119"/>
      <c r="P359" s="124"/>
    </row>
    <row r="360" spans="11:16" ht="15" customHeight="1" x14ac:dyDescent="0.2">
      <c r="K360" s="119"/>
      <c r="L360" s="119"/>
      <c r="M360" s="119"/>
      <c r="N360" s="119"/>
      <c r="O360" s="119"/>
      <c r="P360" s="124"/>
    </row>
    <row r="361" spans="11:16" ht="15" customHeight="1" x14ac:dyDescent="0.2">
      <c r="K361" s="119"/>
      <c r="L361" s="119"/>
      <c r="M361" s="119"/>
      <c r="N361" s="119"/>
      <c r="O361" s="119"/>
      <c r="P361" s="124"/>
    </row>
    <row r="362" spans="11:16" ht="15" customHeight="1" x14ac:dyDescent="0.2">
      <c r="K362" s="119"/>
      <c r="L362" s="119"/>
      <c r="M362" s="119"/>
      <c r="N362" s="119"/>
      <c r="O362" s="119"/>
      <c r="P362" s="124"/>
    </row>
    <row r="363" spans="11:16" ht="15" customHeight="1" x14ac:dyDescent="0.2">
      <c r="K363" s="119"/>
      <c r="L363" s="119"/>
      <c r="M363" s="119"/>
      <c r="N363" s="119"/>
      <c r="O363" s="119"/>
      <c r="P363" s="124"/>
    </row>
    <row r="364" spans="11:16" ht="15" customHeight="1" x14ac:dyDescent="0.2">
      <c r="K364" s="119"/>
      <c r="L364" s="119"/>
      <c r="M364" s="119"/>
      <c r="N364" s="119"/>
      <c r="O364" s="119"/>
      <c r="P364" s="124"/>
    </row>
    <row r="365" spans="11:16" ht="15" customHeight="1" x14ac:dyDescent="0.2">
      <c r="K365" s="119"/>
      <c r="L365" s="119"/>
      <c r="M365" s="119"/>
      <c r="N365" s="119"/>
      <c r="O365" s="119"/>
      <c r="P365" s="124"/>
    </row>
    <row r="366" spans="11:16" ht="15" customHeight="1" x14ac:dyDescent="0.2">
      <c r="K366" s="119"/>
      <c r="L366" s="119"/>
      <c r="M366" s="119"/>
      <c r="N366" s="119"/>
      <c r="O366" s="119"/>
      <c r="P366" s="124"/>
    </row>
    <row r="367" spans="11:16" ht="15" customHeight="1" x14ac:dyDescent="0.2">
      <c r="K367" s="119"/>
      <c r="L367" s="119"/>
      <c r="M367" s="119"/>
      <c r="N367" s="119"/>
      <c r="O367" s="119"/>
      <c r="P367" s="124"/>
    </row>
    <row r="368" spans="11:16" ht="15" customHeight="1" x14ac:dyDescent="0.2">
      <c r="K368" s="119"/>
      <c r="L368" s="119"/>
      <c r="M368" s="119"/>
      <c r="N368" s="119"/>
      <c r="O368" s="119"/>
      <c r="P368" s="124"/>
    </row>
    <row r="369" spans="11:16" ht="15" customHeight="1" x14ac:dyDescent="0.2">
      <c r="K369" s="119"/>
      <c r="L369" s="119"/>
      <c r="M369" s="119"/>
      <c r="N369" s="119"/>
      <c r="O369" s="119"/>
      <c r="P369" s="124"/>
    </row>
    <row r="370" spans="11:16" ht="15" customHeight="1" x14ac:dyDescent="0.2">
      <c r="K370" s="119"/>
      <c r="L370" s="119"/>
      <c r="M370" s="119"/>
      <c r="N370" s="119"/>
      <c r="O370" s="119"/>
      <c r="P370" s="124"/>
    </row>
    <row r="371" spans="11:16" ht="15" customHeight="1" x14ac:dyDescent="0.2">
      <c r="K371" s="119"/>
      <c r="L371" s="119"/>
      <c r="M371" s="119"/>
      <c r="N371" s="119"/>
      <c r="O371" s="119"/>
      <c r="P371" s="124"/>
    </row>
    <row r="372" spans="11:16" ht="15" customHeight="1" x14ac:dyDescent="0.2">
      <c r="K372" s="119"/>
      <c r="L372" s="119"/>
      <c r="M372" s="119"/>
      <c r="N372" s="119"/>
      <c r="O372" s="119"/>
      <c r="P372" s="124"/>
    </row>
    <row r="373" spans="11:16" ht="15" customHeight="1" x14ac:dyDescent="0.2">
      <c r="K373" s="119"/>
      <c r="L373" s="119"/>
      <c r="M373" s="119"/>
      <c r="N373" s="119"/>
      <c r="O373" s="119"/>
      <c r="P373" s="124"/>
    </row>
    <row r="374" spans="11:16" ht="15" customHeight="1" x14ac:dyDescent="0.2">
      <c r="K374" s="119"/>
      <c r="L374" s="119"/>
      <c r="M374" s="119"/>
      <c r="N374" s="119"/>
      <c r="O374" s="119"/>
      <c r="P374" s="124"/>
    </row>
    <row r="375" spans="11:16" ht="15" customHeight="1" x14ac:dyDescent="0.2">
      <c r="K375" s="119"/>
      <c r="L375" s="119"/>
      <c r="M375" s="119"/>
      <c r="N375" s="119"/>
      <c r="O375" s="119"/>
      <c r="P375" s="124"/>
    </row>
    <row r="376" spans="11:16" ht="15" customHeight="1" x14ac:dyDescent="0.2">
      <c r="K376" s="119"/>
      <c r="L376" s="119"/>
      <c r="M376" s="119"/>
      <c r="N376" s="119"/>
      <c r="O376" s="119"/>
      <c r="P376" s="124"/>
    </row>
    <row r="377" spans="11:16" ht="15" customHeight="1" x14ac:dyDescent="0.2">
      <c r="K377" s="119"/>
      <c r="L377" s="119"/>
      <c r="M377" s="119"/>
      <c r="N377" s="119"/>
      <c r="O377" s="119"/>
      <c r="P377" s="124"/>
    </row>
    <row r="378" spans="11:16" ht="15" customHeight="1" x14ac:dyDescent="0.2">
      <c r="K378" s="119"/>
      <c r="L378" s="119"/>
      <c r="M378" s="119"/>
      <c r="N378" s="119"/>
      <c r="O378" s="119"/>
      <c r="P378" s="124"/>
    </row>
    <row r="379" spans="11:16" ht="15" customHeight="1" x14ac:dyDescent="0.2">
      <c r="K379" s="119"/>
      <c r="L379" s="119"/>
      <c r="M379" s="119"/>
      <c r="N379" s="119"/>
      <c r="O379" s="119"/>
      <c r="P379" s="124"/>
    </row>
    <row r="380" spans="11:16" ht="15" customHeight="1" x14ac:dyDescent="0.2">
      <c r="K380" s="119"/>
      <c r="L380" s="119"/>
      <c r="M380" s="119"/>
      <c r="N380" s="119"/>
      <c r="O380" s="119"/>
      <c r="P380" s="124"/>
    </row>
    <row r="381" spans="11:16" ht="15" customHeight="1" x14ac:dyDescent="0.2">
      <c r="K381" s="119"/>
      <c r="L381" s="119"/>
      <c r="M381" s="119"/>
      <c r="N381" s="119"/>
      <c r="O381" s="119"/>
      <c r="P381" s="124"/>
    </row>
    <row r="382" spans="11:16" ht="15" customHeight="1" x14ac:dyDescent="0.2">
      <c r="K382" s="119"/>
      <c r="L382" s="119"/>
      <c r="M382" s="119"/>
      <c r="N382" s="119"/>
      <c r="O382" s="119"/>
      <c r="P382" s="124"/>
    </row>
    <row r="383" spans="11:16" ht="15" customHeight="1" x14ac:dyDescent="0.2">
      <c r="K383" s="119"/>
      <c r="L383" s="119"/>
      <c r="M383" s="119"/>
      <c r="N383" s="119"/>
      <c r="O383" s="119"/>
      <c r="P383" s="124"/>
    </row>
    <row r="384" spans="11:16" ht="15" customHeight="1" x14ac:dyDescent="0.2">
      <c r="K384" s="119"/>
      <c r="L384" s="119"/>
      <c r="M384" s="119"/>
      <c r="N384" s="119"/>
      <c r="O384" s="119"/>
      <c r="P384" s="124"/>
    </row>
    <row r="385" spans="11:16" ht="15" customHeight="1" x14ac:dyDescent="0.2">
      <c r="K385" s="119"/>
      <c r="L385" s="119"/>
      <c r="M385" s="119"/>
      <c r="N385" s="119"/>
      <c r="O385" s="119"/>
      <c r="P385" s="124"/>
    </row>
    <row r="386" spans="11:16" ht="15" customHeight="1" x14ac:dyDescent="0.2">
      <c r="K386" s="119"/>
      <c r="L386" s="119"/>
      <c r="M386" s="119"/>
      <c r="N386" s="119"/>
      <c r="O386" s="119"/>
      <c r="P386" s="124"/>
    </row>
    <row r="387" spans="11:16" ht="15" customHeight="1" x14ac:dyDescent="0.2">
      <c r="K387" s="119"/>
      <c r="L387" s="119"/>
      <c r="M387" s="119"/>
      <c r="N387" s="119"/>
      <c r="O387" s="119"/>
      <c r="P387" s="124"/>
    </row>
    <row r="388" spans="11:16" ht="15" customHeight="1" x14ac:dyDescent="0.2">
      <c r="K388" s="119"/>
      <c r="L388" s="119"/>
      <c r="M388" s="119"/>
      <c r="N388" s="119"/>
      <c r="O388" s="119"/>
      <c r="P388" s="124"/>
    </row>
    <row r="389" spans="11:16" ht="15" customHeight="1" x14ac:dyDescent="0.2">
      <c r="K389" s="119"/>
      <c r="L389" s="119"/>
      <c r="M389" s="119"/>
      <c r="N389" s="119"/>
      <c r="O389" s="119"/>
      <c r="P389" s="124"/>
    </row>
    <row r="390" spans="11:16" ht="15" customHeight="1" x14ac:dyDescent="0.2">
      <c r="K390" s="119"/>
      <c r="L390" s="119"/>
      <c r="M390" s="119"/>
      <c r="N390" s="119"/>
      <c r="O390" s="119"/>
      <c r="P390" s="124"/>
    </row>
    <row r="391" spans="11:16" ht="15" customHeight="1" x14ac:dyDescent="0.2">
      <c r="K391" s="119"/>
      <c r="L391" s="119"/>
      <c r="M391" s="119"/>
      <c r="N391" s="119"/>
      <c r="O391" s="119"/>
      <c r="P391" s="124"/>
    </row>
    <row r="392" spans="11:16" ht="15" customHeight="1" x14ac:dyDescent="0.2">
      <c r="K392" s="119"/>
      <c r="L392" s="119"/>
      <c r="M392" s="119"/>
      <c r="N392" s="119"/>
      <c r="O392" s="119"/>
      <c r="P392" s="124"/>
    </row>
    <row r="393" spans="11:16" ht="15" customHeight="1" x14ac:dyDescent="0.2">
      <c r="K393" s="119"/>
      <c r="L393" s="119"/>
      <c r="M393" s="119"/>
      <c r="N393" s="119"/>
      <c r="O393" s="119"/>
      <c r="P393" s="124"/>
    </row>
    <row r="394" spans="11:16" ht="15" customHeight="1" x14ac:dyDescent="0.2">
      <c r="K394" s="119"/>
      <c r="L394" s="119"/>
      <c r="M394" s="119"/>
      <c r="N394" s="119"/>
      <c r="O394" s="119"/>
      <c r="P394" s="124"/>
    </row>
    <row r="395" spans="11:16" ht="15" customHeight="1" x14ac:dyDescent="0.2">
      <c r="K395" s="119"/>
      <c r="L395" s="119"/>
      <c r="M395" s="119"/>
      <c r="N395" s="119"/>
      <c r="O395" s="119"/>
      <c r="P395" s="124"/>
    </row>
    <row r="396" spans="11:16" ht="15" customHeight="1" x14ac:dyDescent="0.2">
      <c r="K396" s="119"/>
      <c r="L396" s="119"/>
      <c r="M396" s="119"/>
      <c r="N396" s="119"/>
      <c r="O396" s="119"/>
      <c r="P396" s="124"/>
    </row>
    <row r="397" spans="11:16" ht="15" customHeight="1" x14ac:dyDescent="0.2">
      <c r="K397" s="119"/>
      <c r="L397" s="119"/>
      <c r="M397" s="119"/>
      <c r="N397" s="119"/>
      <c r="O397" s="119"/>
      <c r="P397" s="124"/>
    </row>
    <row r="398" spans="11:16" ht="15" customHeight="1" x14ac:dyDescent="0.2">
      <c r="K398" s="119"/>
      <c r="L398" s="119"/>
      <c r="M398" s="119"/>
      <c r="N398" s="119"/>
      <c r="O398" s="119"/>
      <c r="P398" s="124"/>
    </row>
    <row r="399" spans="11:16" ht="15" customHeight="1" x14ac:dyDescent="0.2">
      <c r="K399" s="119"/>
      <c r="L399" s="119"/>
      <c r="M399" s="119"/>
      <c r="N399" s="119"/>
      <c r="O399" s="119"/>
      <c r="P399" s="124"/>
    </row>
    <row r="400" spans="11:16" ht="15" customHeight="1" x14ac:dyDescent="0.2">
      <c r="K400" s="119"/>
      <c r="L400" s="119"/>
      <c r="M400" s="119"/>
      <c r="N400" s="119"/>
      <c r="O400" s="119"/>
      <c r="P400" s="124"/>
    </row>
    <row r="401" spans="11:16" ht="15" customHeight="1" x14ac:dyDescent="0.2">
      <c r="K401" s="119"/>
      <c r="L401" s="119"/>
      <c r="M401" s="119"/>
      <c r="N401" s="119"/>
      <c r="O401" s="119"/>
      <c r="P401" s="124"/>
    </row>
    <row r="402" spans="11:16" ht="15" customHeight="1" x14ac:dyDescent="0.2">
      <c r="K402" s="119"/>
      <c r="L402" s="119"/>
      <c r="M402" s="119"/>
      <c r="N402" s="119"/>
      <c r="O402" s="119"/>
      <c r="P402" s="124"/>
    </row>
    <row r="403" spans="11:16" ht="15" customHeight="1" x14ac:dyDescent="0.2">
      <c r="K403" s="119"/>
      <c r="L403" s="119"/>
      <c r="M403" s="119"/>
      <c r="N403" s="119"/>
      <c r="O403" s="119"/>
      <c r="P403" s="124"/>
    </row>
    <row r="404" spans="11:16" ht="15" customHeight="1" x14ac:dyDescent="0.2">
      <c r="K404" s="119"/>
      <c r="L404" s="119"/>
      <c r="M404" s="119"/>
      <c r="N404" s="119"/>
      <c r="O404" s="119"/>
      <c r="P404" s="124"/>
    </row>
    <row r="405" spans="11:16" ht="15" customHeight="1" x14ac:dyDescent="0.2">
      <c r="K405" s="119"/>
      <c r="L405" s="119"/>
      <c r="M405" s="119"/>
      <c r="N405" s="119"/>
      <c r="O405" s="119"/>
      <c r="P405" s="124"/>
    </row>
    <row r="406" spans="11:16" ht="15" customHeight="1" x14ac:dyDescent="0.2">
      <c r="K406" s="119"/>
      <c r="L406" s="119"/>
      <c r="M406" s="119"/>
      <c r="N406" s="119"/>
      <c r="O406" s="119"/>
      <c r="P406" s="124"/>
    </row>
    <row r="407" spans="11:16" ht="15" customHeight="1" x14ac:dyDescent="0.2">
      <c r="K407" s="119"/>
      <c r="L407" s="119"/>
      <c r="M407" s="119"/>
      <c r="N407" s="119"/>
      <c r="O407" s="119"/>
      <c r="P407" s="124"/>
    </row>
    <row r="408" spans="11:16" ht="15" customHeight="1" x14ac:dyDescent="0.2">
      <c r="K408" s="119"/>
      <c r="L408" s="119"/>
      <c r="M408" s="119"/>
      <c r="N408" s="119"/>
      <c r="O408" s="119"/>
      <c r="P408" s="124"/>
    </row>
    <row r="409" spans="11:16" ht="15" customHeight="1" x14ac:dyDescent="0.2">
      <c r="K409" s="119"/>
      <c r="L409" s="119"/>
      <c r="M409" s="119"/>
      <c r="N409" s="119"/>
      <c r="O409" s="119"/>
      <c r="P409" s="124"/>
    </row>
    <row r="410" spans="11:16" ht="15" customHeight="1" x14ac:dyDescent="0.2">
      <c r="K410" s="119"/>
      <c r="L410" s="119"/>
      <c r="M410" s="119"/>
      <c r="N410" s="119"/>
      <c r="O410" s="119"/>
      <c r="P410" s="124"/>
    </row>
    <row r="411" spans="11:16" ht="15" customHeight="1" x14ac:dyDescent="0.2">
      <c r="K411" s="119"/>
      <c r="L411" s="119"/>
      <c r="M411" s="119"/>
      <c r="N411" s="119"/>
      <c r="O411" s="119"/>
      <c r="P411" s="124"/>
    </row>
    <row r="412" spans="11:16" ht="15" customHeight="1" x14ac:dyDescent="0.2">
      <c r="K412" s="119"/>
      <c r="L412" s="119"/>
      <c r="M412" s="119"/>
      <c r="N412" s="119"/>
      <c r="O412" s="119"/>
      <c r="P412" s="124"/>
    </row>
    <row r="413" spans="11:16" ht="15" customHeight="1" x14ac:dyDescent="0.2">
      <c r="K413" s="119"/>
      <c r="L413" s="119"/>
      <c r="M413" s="119"/>
      <c r="N413" s="119"/>
      <c r="O413" s="119"/>
      <c r="P413" s="124"/>
    </row>
    <row r="414" spans="11:16" ht="15" customHeight="1" x14ac:dyDescent="0.2">
      <c r="K414" s="119"/>
      <c r="L414" s="119"/>
      <c r="M414" s="119"/>
      <c r="N414" s="119"/>
      <c r="O414" s="119"/>
      <c r="P414" s="124"/>
    </row>
    <row r="415" spans="11:16" ht="15" customHeight="1" x14ac:dyDescent="0.2">
      <c r="K415" s="119"/>
      <c r="L415" s="119"/>
      <c r="M415" s="119"/>
      <c r="N415" s="119"/>
      <c r="O415" s="119"/>
      <c r="P415" s="124"/>
    </row>
    <row r="416" spans="11:16" ht="15" customHeight="1" x14ac:dyDescent="0.2">
      <c r="K416" s="119"/>
      <c r="L416" s="119"/>
      <c r="M416" s="119"/>
      <c r="N416" s="119"/>
      <c r="O416" s="119"/>
      <c r="P416" s="124"/>
    </row>
    <row r="417" spans="11:16" ht="15" customHeight="1" x14ac:dyDescent="0.2">
      <c r="K417" s="119"/>
      <c r="L417" s="119"/>
      <c r="M417" s="119"/>
      <c r="N417" s="119"/>
      <c r="O417" s="119"/>
      <c r="P417" s="124"/>
    </row>
    <row r="418" spans="11:16" ht="15" customHeight="1" x14ac:dyDescent="0.2">
      <c r="K418" s="119"/>
      <c r="L418" s="119"/>
      <c r="M418" s="119"/>
      <c r="N418" s="119"/>
      <c r="O418" s="119"/>
      <c r="P418" s="124"/>
    </row>
    <row r="419" spans="11:16" ht="15" customHeight="1" x14ac:dyDescent="0.2">
      <c r="K419" s="119"/>
      <c r="L419" s="119"/>
      <c r="M419" s="119"/>
      <c r="N419" s="119"/>
      <c r="O419" s="119"/>
      <c r="P419" s="124"/>
    </row>
    <row r="420" spans="11:16" ht="15" customHeight="1" x14ac:dyDescent="0.2">
      <c r="K420" s="119"/>
      <c r="L420" s="119"/>
      <c r="M420" s="119"/>
      <c r="N420" s="119"/>
      <c r="O420" s="119"/>
      <c r="P420" s="124"/>
    </row>
    <row r="421" spans="11:16" ht="15" customHeight="1" x14ac:dyDescent="0.2">
      <c r="K421" s="119"/>
      <c r="L421" s="119"/>
      <c r="M421" s="119"/>
      <c r="N421" s="119"/>
      <c r="O421" s="119"/>
      <c r="P421" s="124"/>
    </row>
    <row r="422" spans="11:16" ht="15" customHeight="1" x14ac:dyDescent="0.2">
      <c r="K422" s="119"/>
      <c r="L422" s="119"/>
      <c r="M422" s="119"/>
      <c r="N422" s="119"/>
      <c r="O422" s="119"/>
      <c r="P422" s="124"/>
    </row>
    <row r="423" spans="11:16" ht="15" customHeight="1" x14ac:dyDescent="0.2">
      <c r="K423" s="119"/>
      <c r="L423" s="119"/>
      <c r="M423" s="119"/>
      <c r="N423" s="119"/>
      <c r="O423" s="119"/>
      <c r="P423" s="124"/>
    </row>
    <row r="424" spans="11:16" ht="15" customHeight="1" x14ac:dyDescent="0.2">
      <c r="K424" s="119"/>
      <c r="L424" s="119"/>
      <c r="M424" s="119"/>
      <c r="N424" s="119"/>
      <c r="O424" s="119"/>
      <c r="P424" s="124"/>
    </row>
    <row r="425" spans="11:16" ht="15" customHeight="1" x14ac:dyDescent="0.2">
      <c r="K425" s="119"/>
      <c r="L425" s="119"/>
      <c r="M425" s="119"/>
      <c r="N425" s="119"/>
      <c r="O425" s="119"/>
      <c r="P425" s="124"/>
    </row>
    <row r="426" spans="11:16" ht="15" customHeight="1" x14ac:dyDescent="0.2">
      <c r="K426" s="119"/>
      <c r="L426" s="119"/>
      <c r="M426" s="119"/>
      <c r="N426" s="119"/>
      <c r="O426" s="119"/>
      <c r="P426" s="124"/>
    </row>
    <row r="427" spans="11:16" ht="15" customHeight="1" x14ac:dyDescent="0.2">
      <c r="K427" s="119"/>
      <c r="L427" s="119"/>
      <c r="M427" s="119"/>
      <c r="N427" s="119"/>
      <c r="O427" s="119"/>
      <c r="P427" s="124"/>
    </row>
    <row r="428" spans="11:16" ht="15" customHeight="1" x14ac:dyDescent="0.2">
      <c r="K428" s="119"/>
      <c r="L428" s="119"/>
      <c r="M428" s="119"/>
      <c r="N428" s="119"/>
      <c r="O428" s="119"/>
      <c r="P428" s="124"/>
    </row>
    <row r="429" spans="11:16" ht="15" customHeight="1" x14ac:dyDescent="0.2">
      <c r="K429" s="119"/>
      <c r="L429" s="119"/>
      <c r="M429" s="119"/>
      <c r="N429" s="119"/>
      <c r="O429" s="119"/>
      <c r="P429" s="124"/>
    </row>
    <row r="430" spans="11:16" ht="15" customHeight="1" x14ac:dyDescent="0.2">
      <c r="K430" s="119"/>
      <c r="L430" s="119"/>
      <c r="M430" s="119"/>
      <c r="N430" s="119"/>
      <c r="O430" s="119"/>
      <c r="P430" s="124"/>
    </row>
    <row r="431" spans="11:16" ht="15" customHeight="1" x14ac:dyDescent="0.2">
      <c r="K431" s="119"/>
      <c r="L431" s="119"/>
      <c r="M431" s="119"/>
      <c r="N431" s="119"/>
      <c r="O431" s="119"/>
      <c r="P431" s="124"/>
    </row>
    <row r="432" spans="11:16" ht="15" customHeight="1" x14ac:dyDescent="0.2">
      <c r="K432" s="119"/>
      <c r="L432" s="119"/>
      <c r="M432" s="119"/>
      <c r="N432" s="119"/>
      <c r="O432" s="119"/>
      <c r="P432" s="124"/>
    </row>
    <row r="433" spans="11:16" ht="15" customHeight="1" x14ac:dyDescent="0.2">
      <c r="K433" s="119"/>
      <c r="L433" s="119"/>
      <c r="M433" s="119"/>
      <c r="N433" s="119"/>
      <c r="O433" s="119"/>
      <c r="P433" s="124"/>
    </row>
    <row r="434" spans="11:16" ht="15" customHeight="1" x14ac:dyDescent="0.2">
      <c r="K434" s="119"/>
      <c r="L434" s="119"/>
      <c r="M434" s="119"/>
      <c r="N434" s="119"/>
      <c r="O434" s="119"/>
      <c r="P434" s="124"/>
    </row>
    <row r="435" spans="11:16" ht="15" customHeight="1" x14ac:dyDescent="0.2">
      <c r="K435" s="119"/>
      <c r="L435" s="119"/>
      <c r="M435" s="119"/>
      <c r="N435" s="119"/>
      <c r="O435" s="119"/>
      <c r="P435" s="124"/>
    </row>
    <row r="436" spans="11:16" ht="15" customHeight="1" x14ac:dyDescent="0.2">
      <c r="K436" s="119"/>
      <c r="L436" s="119"/>
      <c r="M436" s="119"/>
      <c r="N436" s="119"/>
      <c r="O436" s="119"/>
      <c r="P436" s="124"/>
    </row>
    <row r="437" spans="11:16" ht="15" customHeight="1" x14ac:dyDescent="0.2">
      <c r="K437" s="119"/>
      <c r="L437" s="119"/>
      <c r="M437" s="119"/>
      <c r="N437" s="119"/>
      <c r="O437" s="119"/>
      <c r="P437" s="124"/>
    </row>
    <row r="438" spans="11:16" ht="15" customHeight="1" x14ac:dyDescent="0.2">
      <c r="K438" s="119"/>
      <c r="L438" s="119"/>
      <c r="M438" s="119"/>
      <c r="N438" s="119"/>
      <c r="O438" s="119"/>
      <c r="P438" s="124"/>
    </row>
    <row r="439" spans="11:16" ht="15" customHeight="1" x14ac:dyDescent="0.2">
      <c r="K439" s="119"/>
      <c r="L439" s="119"/>
      <c r="M439" s="119"/>
      <c r="N439" s="119"/>
      <c r="O439" s="119"/>
      <c r="P439" s="124"/>
    </row>
    <row r="440" spans="11:16" ht="15" customHeight="1" x14ac:dyDescent="0.2">
      <c r="K440" s="119"/>
      <c r="L440" s="119"/>
      <c r="M440" s="119"/>
      <c r="N440" s="119"/>
      <c r="O440" s="119"/>
      <c r="P440" s="124"/>
    </row>
    <row r="441" spans="11:16" ht="15" customHeight="1" x14ac:dyDescent="0.2">
      <c r="K441" s="119"/>
      <c r="L441" s="119"/>
      <c r="M441" s="119"/>
      <c r="N441" s="119"/>
      <c r="O441" s="119"/>
      <c r="P441" s="124"/>
    </row>
    <row r="442" spans="11:16" ht="15" customHeight="1" x14ac:dyDescent="0.2">
      <c r="K442" s="119"/>
      <c r="L442" s="119"/>
      <c r="M442" s="119"/>
      <c r="N442" s="119"/>
      <c r="O442" s="119"/>
      <c r="P442" s="124"/>
    </row>
    <row r="443" spans="11:16" ht="15" customHeight="1" x14ac:dyDescent="0.2">
      <c r="K443" s="119"/>
      <c r="L443" s="119"/>
      <c r="M443" s="119"/>
      <c r="N443" s="119"/>
      <c r="O443" s="119"/>
      <c r="P443" s="124"/>
    </row>
    <row r="444" spans="11:16" ht="15" customHeight="1" x14ac:dyDescent="0.2">
      <c r="K444" s="119"/>
      <c r="L444" s="119"/>
      <c r="M444" s="119"/>
      <c r="N444" s="119"/>
      <c r="O444" s="119"/>
      <c r="P444" s="124"/>
    </row>
    <row r="445" spans="11:16" ht="15" customHeight="1" x14ac:dyDescent="0.2">
      <c r="K445" s="119"/>
      <c r="L445" s="119"/>
      <c r="M445" s="119"/>
      <c r="N445" s="119"/>
      <c r="O445" s="119"/>
      <c r="P445" s="124"/>
    </row>
    <row r="446" spans="11:16" ht="15" customHeight="1" x14ac:dyDescent="0.2">
      <c r="K446" s="119"/>
      <c r="L446" s="119"/>
      <c r="M446" s="119"/>
      <c r="N446" s="119"/>
      <c r="O446" s="119"/>
      <c r="P446" s="124"/>
    </row>
    <row r="447" spans="11:16" ht="15" customHeight="1" x14ac:dyDescent="0.2">
      <c r="K447" s="119"/>
      <c r="L447" s="119"/>
      <c r="M447" s="119"/>
      <c r="N447" s="119"/>
      <c r="O447" s="119"/>
      <c r="P447" s="124"/>
    </row>
    <row r="448" spans="11:16" ht="15" customHeight="1" x14ac:dyDescent="0.2">
      <c r="K448" s="119"/>
      <c r="L448" s="119"/>
      <c r="M448" s="119"/>
      <c r="N448" s="119"/>
      <c r="O448" s="119"/>
      <c r="P448" s="124"/>
    </row>
    <row r="449" spans="11:16" ht="15" customHeight="1" x14ac:dyDescent="0.2">
      <c r="K449" s="119"/>
      <c r="L449" s="119"/>
      <c r="M449" s="119"/>
      <c r="N449" s="119"/>
      <c r="O449" s="119"/>
      <c r="P449" s="124"/>
    </row>
    <row r="450" spans="11:16" ht="15" customHeight="1" x14ac:dyDescent="0.2">
      <c r="K450" s="119"/>
      <c r="L450" s="119"/>
      <c r="M450" s="119"/>
      <c r="N450" s="119"/>
      <c r="O450" s="119"/>
      <c r="P450" s="124"/>
    </row>
    <row r="451" spans="11:16" ht="15" customHeight="1" x14ac:dyDescent="0.2">
      <c r="K451" s="119"/>
      <c r="L451" s="119"/>
      <c r="M451" s="119"/>
      <c r="N451" s="119"/>
      <c r="O451" s="119"/>
      <c r="P451" s="124"/>
    </row>
    <row r="452" spans="11:16" ht="15" customHeight="1" x14ac:dyDescent="0.2">
      <c r="K452" s="119"/>
      <c r="L452" s="119"/>
      <c r="M452" s="119"/>
      <c r="N452" s="119"/>
      <c r="O452" s="119"/>
      <c r="P452" s="124"/>
    </row>
    <row r="453" spans="11:16" ht="15" customHeight="1" x14ac:dyDescent="0.2">
      <c r="K453" s="119"/>
      <c r="L453" s="119"/>
      <c r="M453" s="119"/>
      <c r="N453" s="119"/>
      <c r="O453" s="119"/>
      <c r="P453" s="124"/>
    </row>
    <row r="454" spans="11:16" ht="15" customHeight="1" x14ac:dyDescent="0.2">
      <c r="K454" s="119"/>
      <c r="L454" s="119"/>
      <c r="M454" s="119"/>
      <c r="N454" s="119"/>
      <c r="O454" s="119"/>
      <c r="P454" s="124"/>
    </row>
    <row r="455" spans="11:16" ht="15" customHeight="1" x14ac:dyDescent="0.2">
      <c r="K455" s="119"/>
      <c r="L455" s="119"/>
      <c r="M455" s="119"/>
      <c r="N455" s="119"/>
      <c r="O455" s="119"/>
      <c r="P455" s="124"/>
    </row>
    <row r="456" spans="11:16" ht="15" customHeight="1" x14ac:dyDescent="0.2">
      <c r="K456" s="119"/>
      <c r="L456" s="119"/>
      <c r="M456" s="119"/>
      <c r="N456" s="119"/>
      <c r="O456" s="119"/>
      <c r="P456" s="124"/>
    </row>
    <row r="457" spans="11:16" ht="15" customHeight="1" x14ac:dyDescent="0.2">
      <c r="K457" s="119"/>
      <c r="L457" s="119"/>
      <c r="M457" s="119"/>
      <c r="N457" s="119"/>
      <c r="O457" s="119"/>
      <c r="P457" s="124"/>
    </row>
    <row r="458" spans="11:16" ht="15" customHeight="1" x14ac:dyDescent="0.2">
      <c r="K458" s="119"/>
      <c r="L458" s="119"/>
      <c r="M458" s="119"/>
      <c r="N458" s="119"/>
      <c r="O458" s="119"/>
      <c r="P458" s="124"/>
    </row>
    <row r="459" spans="11:16" ht="15" customHeight="1" x14ac:dyDescent="0.2">
      <c r="K459" s="119"/>
      <c r="L459" s="119"/>
      <c r="M459" s="119"/>
      <c r="N459" s="119"/>
      <c r="O459" s="119"/>
      <c r="P459" s="124"/>
    </row>
    <row r="460" spans="11:16" ht="15" customHeight="1" x14ac:dyDescent="0.2">
      <c r="K460" s="119"/>
      <c r="L460" s="119"/>
      <c r="M460" s="119"/>
      <c r="N460" s="119"/>
      <c r="O460" s="119"/>
      <c r="P460" s="124"/>
    </row>
    <row r="461" spans="11:16" ht="15" customHeight="1" x14ac:dyDescent="0.2">
      <c r="K461" s="119"/>
      <c r="L461" s="119"/>
      <c r="M461" s="119"/>
      <c r="N461" s="119"/>
      <c r="O461" s="119"/>
      <c r="P461" s="124"/>
    </row>
    <row r="462" spans="11:16" ht="15" customHeight="1" x14ac:dyDescent="0.2">
      <c r="K462" s="119"/>
      <c r="L462" s="119"/>
      <c r="M462" s="119"/>
      <c r="N462" s="119"/>
      <c r="O462" s="119"/>
      <c r="P462" s="124"/>
    </row>
    <row r="463" spans="11:16" ht="15" customHeight="1" x14ac:dyDescent="0.2">
      <c r="K463" s="119"/>
      <c r="L463" s="119"/>
      <c r="M463" s="119"/>
      <c r="N463" s="119"/>
      <c r="O463" s="119"/>
      <c r="P463" s="124"/>
    </row>
    <row r="464" spans="11:16" ht="15" customHeight="1" x14ac:dyDescent="0.2">
      <c r="K464" s="119"/>
      <c r="L464" s="119"/>
      <c r="M464" s="119"/>
      <c r="N464" s="119"/>
      <c r="O464" s="119"/>
      <c r="P464" s="124"/>
    </row>
    <row r="465" spans="11:16" ht="15" customHeight="1" x14ac:dyDescent="0.2">
      <c r="K465" s="119"/>
      <c r="L465" s="119"/>
      <c r="M465" s="119"/>
      <c r="N465" s="119"/>
      <c r="O465" s="119"/>
      <c r="P465" s="124"/>
    </row>
    <row r="466" spans="11:16" ht="15" customHeight="1" x14ac:dyDescent="0.2">
      <c r="K466" s="119"/>
      <c r="L466" s="119"/>
      <c r="M466" s="119"/>
      <c r="N466" s="119"/>
      <c r="O466" s="119"/>
      <c r="P466" s="124"/>
    </row>
    <row r="467" spans="11:16" ht="15" customHeight="1" x14ac:dyDescent="0.2">
      <c r="K467" s="119"/>
      <c r="L467" s="119"/>
      <c r="M467" s="119"/>
      <c r="N467" s="119"/>
      <c r="O467" s="119"/>
      <c r="P467" s="124"/>
    </row>
    <row r="468" spans="11:16" ht="15" customHeight="1" x14ac:dyDescent="0.2">
      <c r="K468" s="119"/>
      <c r="L468" s="119"/>
      <c r="M468" s="119"/>
      <c r="N468" s="119"/>
      <c r="O468" s="119"/>
      <c r="P468" s="124"/>
    </row>
    <row r="469" spans="11:16" ht="15" customHeight="1" x14ac:dyDescent="0.2">
      <c r="K469" s="119"/>
      <c r="L469" s="119"/>
      <c r="M469" s="119"/>
      <c r="N469" s="119"/>
      <c r="O469" s="119"/>
      <c r="P469" s="124"/>
    </row>
    <row r="470" spans="11:16" ht="15" customHeight="1" x14ac:dyDescent="0.2">
      <c r="K470" s="119"/>
      <c r="L470" s="119"/>
      <c r="M470" s="119"/>
      <c r="N470" s="119"/>
      <c r="O470" s="119"/>
      <c r="P470" s="124"/>
    </row>
    <row r="471" spans="11:16" ht="15" customHeight="1" x14ac:dyDescent="0.2">
      <c r="K471" s="119"/>
      <c r="L471" s="119"/>
      <c r="M471" s="119"/>
      <c r="N471" s="119"/>
      <c r="O471" s="119"/>
      <c r="P471" s="124"/>
    </row>
    <row r="472" spans="11:16" ht="15" customHeight="1" x14ac:dyDescent="0.2">
      <c r="K472" s="119"/>
      <c r="L472" s="119"/>
      <c r="M472" s="119"/>
      <c r="N472" s="119"/>
      <c r="O472" s="119"/>
      <c r="P472" s="124"/>
    </row>
    <row r="473" spans="11:16" ht="15" customHeight="1" x14ac:dyDescent="0.2">
      <c r="K473" s="119"/>
      <c r="L473" s="119"/>
      <c r="M473" s="119"/>
      <c r="N473" s="119"/>
      <c r="O473" s="119"/>
      <c r="P473" s="124"/>
    </row>
    <row r="474" spans="11:16" ht="15" customHeight="1" x14ac:dyDescent="0.2">
      <c r="K474" s="119"/>
      <c r="L474" s="119"/>
      <c r="M474" s="119"/>
      <c r="N474" s="119"/>
      <c r="O474" s="119"/>
      <c r="P474" s="124"/>
    </row>
    <row r="475" spans="11:16" ht="15" customHeight="1" x14ac:dyDescent="0.2">
      <c r="K475" s="119"/>
      <c r="L475" s="119"/>
      <c r="M475" s="119"/>
      <c r="N475" s="119"/>
      <c r="O475" s="119"/>
      <c r="P475" s="124"/>
    </row>
    <row r="476" spans="11:16" ht="15" customHeight="1" x14ac:dyDescent="0.2">
      <c r="K476" s="119"/>
      <c r="L476" s="119"/>
      <c r="M476" s="119"/>
      <c r="N476" s="119"/>
      <c r="O476" s="119"/>
      <c r="P476" s="124"/>
    </row>
    <row r="477" spans="11:16" ht="15" customHeight="1" x14ac:dyDescent="0.2">
      <c r="K477" s="119"/>
      <c r="L477" s="119"/>
      <c r="M477" s="119"/>
      <c r="N477" s="119"/>
      <c r="O477" s="119"/>
      <c r="P477" s="124"/>
    </row>
    <row r="478" spans="11:16" ht="15" customHeight="1" x14ac:dyDescent="0.2">
      <c r="K478" s="119"/>
      <c r="L478" s="119"/>
      <c r="M478" s="119"/>
      <c r="N478" s="119"/>
      <c r="O478" s="119"/>
      <c r="P478" s="124"/>
    </row>
    <row r="479" spans="11:16" ht="15" customHeight="1" x14ac:dyDescent="0.2">
      <c r="K479" s="119"/>
      <c r="L479" s="119"/>
      <c r="M479" s="119"/>
      <c r="N479" s="119"/>
      <c r="O479" s="119"/>
      <c r="P479" s="124"/>
    </row>
    <row r="480" spans="11:16" ht="15" customHeight="1" x14ac:dyDescent="0.2">
      <c r="K480" s="119"/>
      <c r="L480" s="119"/>
      <c r="M480" s="119"/>
      <c r="N480" s="119"/>
      <c r="O480" s="119"/>
      <c r="P480" s="124"/>
    </row>
    <row r="481" spans="11:16" ht="15" customHeight="1" x14ac:dyDescent="0.2">
      <c r="K481" s="119"/>
      <c r="L481" s="119"/>
      <c r="M481" s="119"/>
      <c r="N481" s="119"/>
      <c r="O481" s="119"/>
      <c r="P481" s="124"/>
    </row>
    <row r="482" spans="11:16" ht="15" customHeight="1" x14ac:dyDescent="0.2">
      <c r="K482" s="119"/>
      <c r="L482" s="119"/>
      <c r="M482" s="119"/>
      <c r="N482" s="119"/>
      <c r="O482" s="119"/>
      <c r="P482" s="124"/>
    </row>
    <row r="483" spans="11:16" ht="15" customHeight="1" x14ac:dyDescent="0.2">
      <c r="K483" s="119"/>
      <c r="L483" s="119"/>
      <c r="M483" s="119"/>
      <c r="N483" s="119"/>
      <c r="O483" s="119"/>
      <c r="P483" s="124"/>
    </row>
    <row r="484" spans="11:16" ht="15" customHeight="1" x14ac:dyDescent="0.2">
      <c r="K484" s="119"/>
      <c r="L484" s="119"/>
      <c r="M484" s="119"/>
      <c r="N484" s="119"/>
      <c r="O484" s="119"/>
      <c r="P484" s="124"/>
    </row>
    <row r="485" spans="11:16" ht="15" customHeight="1" x14ac:dyDescent="0.2">
      <c r="K485" s="119"/>
      <c r="L485" s="119"/>
      <c r="M485" s="119"/>
      <c r="N485" s="119"/>
      <c r="O485" s="119"/>
      <c r="P485" s="124"/>
    </row>
    <row r="486" spans="11:16" ht="15" customHeight="1" x14ac:dyDescent="0.2">
      <c r="K486" s="119"/>
      <c r="L486" s="119"/>
      <c r="M486" s="119"/>
      <c r="N486" s="119"/>
      <c r="O486" s="119"/>
      <c r="P486" s="124"/>
    </row>
    <row r="487" spans="11:16" ht="15" customHeight="1" x14ac:dyDescent="0.2">
      <c r="K487" s="119"/>
      <c r="L487" s="119"/>
      <c r="M487" s="119"/>
      <c r="N487" s="119"/>
      <c r="O487" s="119"/>
      <c r="P487" s="124"/>
    </row>
    <row r="488" spans="11:16" ht="15" customHeight="1" x14ac:dyDescent="0.2">
      <c r="K488" s="119"/>
      <c r="L488" s="119"/>
      <c r="M488" s="119"/>
      <c r="N488" s="119"/>
      <c r="O488" s="119"/>
      <c r="P488" s="124"/>
    </row>
    <row r="489" spans="11:16" ht="15" customHeight="1" x14ac:dyDescent="0.2">
      <c r="K489" s="119"/>
      <c r="L489" s="119"/>
      <c r="M489" s="119"/>
      <c r="N489" s="119"/>
      <c r="O489" s="119"/>
      <c r="P489" s="124"/>
    </row>
    <row r="490" spans="11:16" ht="15" customHeight="1" x14ac:dyDescent="0.2">
      <c r="K490" s="119"/>
      <c r="L490" s="119"/>
      <c r="M490" s="119"/>
      <c r="N490" s="119"/>
      <c r="O490" s="119"/>
      <c r="P490" s="124"/>
    </row>
    <row r="491" spans="11:16" ht="15" customHeight="1" x14ac:dyDescent="0.2">
      <c r="K491" s="119"/>
      <c r="L491" s="119"/>
      <c r="M491" s="119"/>
      <c r="N491" s="119"/>
      <c r="O491" s="119"/>
      <c r="P491" s="124"/>
    </row>
    <row r="492" spans="11:16" ht="15" customHeight="1" x14ac:dyDescent="0.2">
      <c r="K492" s="119"/>
      <c r="L492" s="119"/>
      <c r="M492" s="119"/>
      <c r="N492" s="119"/>
      <c r="O492" s="119"/>
      <c r="P492" s="124"/>
    </row>
    <row r="493" spans="11:16" ht="15" customHeight="1" x14ac:dyDescent="0.2">
      <c r="K493" s="119"/>
      <c r="L493" s="119"/>
      <c r="M493" s="119"/>
      <c r="N493" s="119"/>
      <c r="O493" s="119"/>
      <c r="P493" s="124"/>
    </row>
    <row r="494" spans="11:16" ht="15" customHeight="1" x14ac:dyDescent="0.2">
      <c r="K494" s="119"/>
      <c r="L494" s="119"/>
      <c r="M494" s="119"/>
      <c r="N494" s="119"/>
      <c r="O494" s="119"/>
      <c r="P494" s="124"/>
    </row>
    <row r="495" spans="11:16" ht="15" customHeight="1" x14ac:dyDescent="0.2">
      <c r="K495" s="119"/>
      <c r="L495" s="119"/>
      <c r="M495" s="119"/>
      <c r="N495" s="119"/>
      <c r="O495" s="119"/>
      <c r="P495" s="124"/>
    </row>
    <row r="496" spans="11:16" ht="15" customHeight="1" x14ac:dyDescent="0.2">
      <c r="K496" s="119"/>
      <c r="L496" s="119"/>
      <c r="M496" s="119"/>
      <c r="N496" s="119"/>
      <c r="O496" s="119"/>
      <c r="P496" s="124"/>
    </row>
    <row r="497" spans="11:16" ht="15" customHeight="1" x14ac:dyDescent="0.2">
      <c r="K497" s="119"/>
      <c r="L497" s="119"/>
      <c r="M497" s="119"/>
      <c r="N497" s="119"/>
      <c r="O497" s="119"/>
      <c r="P497" s="124"/>
    </row>
    <row r="498" spans="11:16" ht="15" customHeight="1" x14ac:dyDescent="0.2">
      <c r="K498" s="119"/>
      <c r="L498" s="119"/>
      <c r="M498" s="119"/>
      <c r="N498" s="119"/>
      <c r="O498" s="119"/>
      <c r="P498" s="124"/>
    </row>
    <row r="499" spans="11:16" ht="15" customHeight="1" x14ac:dyDescent="0.2">
      <c r="K499" s="119"/>
      <c r="L499" s="119"/>
      <c r="M499" s="119"/>
      <c r="N499" s="119"/>
      <c r="O499" s="119"/>
      <c r="P499" s="124"/>
    </row>
    <row r="500" spans="11:16" ht="15" customHeight="1" x14ac:dyDescent="0.2">
      <c r="K500" s="119"/>
      <c r="L500" s="119"/>
      <c r="M500" s="119"/>
      <c r="N500" s="119"/>
      <c r="O500" s="119"/>
      <c r="P500" s="124"/>
    </row>
    <row r="501" spans="11:16" ht="15" customHeight="1" x14ac:dyDescent="0.2">
      <c r="K501" s="119"/>
      <c r="L501" s="119"/>
      <c r="M501" s="119"/>
      <c r="N501" s="119"/>
      <c r="O501" s="119"/>
      <c r="P501" s="124"/>
    </row>
    <row r="502" spans="11:16" ht="15" customHeight="1" x14ac:dyDescent="0.2">
      <c r="K502" s="119"/>
      <c r="L502" s="119"/>
      <c r="M502" s="119"/>
      <c r="N502" s="119"/>
      <c r="O502" s="119"/>
      <c r="P502" s="124"/>
    </row>
    <row r="503" spans="11:16" ht="15" customHeight="1" x14ac:dyDescent="0.2">
      <c r="K503" s="119"/>
      <c r="L503" s="119"/>
      <c r="M503" s="119"/>
      <c r="N503" s="119"/>
      <c r="O503" s="119"/>
      <c r="P503" s="124"/>
    </row>
    <row r="504" spans="11:16" ht="15" customHeight="1" x14ac:dyDescent="0.2">
      <c r="K504" s="119"/>
      <c r="L504" s="119"/>
      <c r="M504" s="119"/>
      <c r="N504" s="119"/>
      <c r="O504" s="119"/>
      <c r="P504" s="124"/>
    </row>
    <row r="505" spans="11:16" ht="15" customHeight="1" x14ac:dyDescent="0.2">
      <c r="K505" s="119"/>
      <c r="L505" s="119"/>
      <c r="M505" s="119"/>
      <c r="N505" s="119"/>
      <c r="O505" s="119"/>
      <c r="P505" s="124"/>
    </row>
    <row r="506" spans="11:16" ht="15" customHeight="1" x14ac:dyDescent="0.2">
      <c r="K506" s="119"/>
      <c r="L506" s="119"/>
      <c r="M506" s="119"/>
      <c r="N506" s="119"/>
      <c r="O506" s="119"/>
      <c r="P506" s="124"/>
    </row>
    <row r="507" spans="11:16" ht="15" customHeight="1" x14ac:dyDescent="0.2">
      <c r="K507" s="119"/>
      <c r="L507" s="119"/>
      <c r="M507" s="119"/>
      <c r="N507" s="119"/>
      <c r="O507" s="119"/>
      <c r="P507" s="124"/>
    </row>
    <row r="508" spans="11:16" ht="15" customHeight="1" x14ac:dyDescent="0.2">
      <c r="K508" s="119"/>
      <c r="L508" s="119"/>
      <c r="M508" s="119"/>
      <c r="N508" s="119"/>
      <c r="O508" s="119"/>
      <c r="P508" s="124"/>
    </row>
    <row r="509" spans="11:16" ht="15" customHeight="1" x14ac:dyDescent="0.2">
      <c r="K509" s="119"/>
      <c r="L509" s="119"/>
      <c r="M509" s="119"/>
      <c r="N509" s="119"/>
      <c r="O509" s="119"/>
      <c r="P509" s="124"/>
    </row>
    <row r="510" spans="11:16" ht="15" customHeight="1" x14ac:dyDescent="0.2">
      <c r="K510" s="119"/>
      <c r="L510" s="119"/>
      <c r="M510" s="119"/>
      <c r="N510" s="119"/>
      <c r="O510" s="119"/>
      <c r="P510" s="124"/>
    </row>
    <row r="511" spans="11:16" ht="15" customHeight="1" x14ac:dyDescent="0.2">
      <c r="K511" s="119"/>
      <c r="L511" s="119"/>
      <c r="M511" s="119"/>
      <c r="N511" s="119"/>
      <c r="O511" s="119"/>
      <c r="P511" s="124"/>
    </row>
    <row r="512" spans="11:16" ht="15" customHeight="1" x14ac:dyDescent="0.2">
      <c r="K512" s="119"/>
      <c r="L512" s="119"/>
      <c r="M512" s="119"/>
      <c r="N512" s="119"/>
      <c r="O512" s="119"/>
      <c r="P512" s="124"/>
    </row>
    <row r="513" spans="11:16" ht="15" customHeight="1" x14ac:dyDescent="0.2">
      <c r="K513" s="119"/>
      <c r="L513" s="119"/>
      <c r="M513" s="119"/>
      <c r="N513" s="119"/>
      <c r="O513" s="119"/>
      <c r="P513" s="124"/>
    </row>
    <row r="514" spans="11:16" ht="15" customHeight="1" x14ac:dyDescent="0.2">
      <c r="K514" s="119"/>
      <c r="L514" s="119"/>
      <c r="M514" s="119"/>
      <c r="N514" s="119"/>
      <c r="O514" s="119"/>
      <c r="P514" s="124"/>
    </row>
    <row r="515" spans="11:16" ht="15" customHeight="1" x14ac:dyDescent="0.2">
      <c r="K515" s="119"/>
      <c r="L515" s="119"/>
      <c r="M515" s="119"/>
      <c r="N515" s="119"/>
      <c r="O515" s="119"/>
      <c r="P515" s="124"/>
    </row>
    <row r="516" spans="11:16" ht="15" customHeight="1" x14ac:dyDescent="0.2">
      <c r="K516" s="119"/>
      <c r="L516" s="119"/>
      <c r="M516" s="119"/>
      <c r="N516" s="119"/>
      <c r="O516" s="119"/>
      <c r="P516" s="124"/>
    </row>
    <row r="517" spans="11:16" ht="15" customHeight="1" x14ac:dyDescent="0.2">
      <c r="K517" s="119"/>
      <c r="L517" s="119"/>
      <c r="M517" s="119"/>
      <c r="N517" s="119"/>
      <c r="O517" s="119"/>
      <c r="P517" s="124"/>
    </row>
    <row r="518" spans="11:16" ht="15" customHeight="1" x14ac:dyDescent="0.2">
      <c r="K518" s="119"/>
      <c r="L518" s="119"/>
      <c r="M518" s="119"/>
      <c r="N518" s="119"/>
      <c r="O518" s="119"/>
      <c r="P518" s="124"/>
    </row>
    <row r="519" spans="11:16" ht="15" customHeight="1" x14ac:dyDescent="0.2">
      <c r="K519" s="119"/>
      <c r="L519" s="119"/>
      <c r="M519" s="119"/>
      <c r="N519" s="119"/>
      <c r="O519" s="119"/>
      <c r="P519" s="124"/>
    </row>
    <row r="520" spans="11:16" ht="15" customHeight="1" x14ac:dyDescent="0.2">
      <c r="K520" s="119"/>
      <c r="L520" s="119"/>
      <c r="M520" s="119"/>
      <c r="N520" s="119"/>
      <c r="O520" s="119"/>
      <c r="P520" s="124"/>
    </row>
    <row r="521" spans="11:16" ht="15" customHeight="1" x14ac:dyDescent="0.2">
      <c r="K521" s="119"/>
      <c r="L521" s="119"/>
      <c r="M521" s="119"/>
      <c r="N521" s="119"/>
      <c r="O521" s="119"/>
      <c r="P521" s="124"/>
    </row>
    <row r="522" spans="11:16" ht="15" customHeight="1" x14ac:dyDescent="0.2">
      <c r="K522" s="119"/>
      <c r="L522" s="119"/>
      <c r="M522" s="119"/>
      <c r="N522" s="119"/>
      <c r="O522" s="119"/>
      <c r="P522" s="124"/>
    </row>
    <row r="523" spans="11:16" ht="15" customHeight="1" x14ac:dyDescent="0.2">
      <c r="K523" s="119"/>
      <c r="L523" s="119"/>
      <c r="M523" s="119"/>
      <c r="N523" s="119"/>
      <c r="O523" s="119"/>
      <c r="P523" s="124"/>
    </row>
    <row r="524" spans="11:16" ht="15" customHeight="1" x14ac:dyDescent="0.2">
      <c r="K524" s="119"/>
      <c r="L524" s="119"/>
      <c r="M524" s="119"/>
      <c r="N524" s="119"/>
      <c r="O524" s="119"/>
      <c r="P524" s="124"/>
    </row>
    <row r="525" spans="11:16" ht="15" customHeight="1" x14ac:dyDescent="0.2">
      <c r="K525" s="119"/>
      <c r="L525" s="119"/>
      <c r="M525" s="119"/>
      <c r="N525" s="119"/>
      <c r="O525" s="119"/>
      <c r="P525" s="124"/>
    </row>
    <row r="526" spans="11:16" ht="15" customHeight="1" x14ac:dyDescent="0.2">
      <c r="K526" s="119"/>
      <c r="L526" s="119"/>
      <c r="M526" s="119"/>
      <c r="N526" s="119"/>
      <c r="O526" s="119"/>
      <c r="P526" s="124"/>
    </row>
    <row r="527" spans="11:16" ht="15" customHeight="1" x14ac:dyDescent="0.2">
      <c r="K527" s="119"/>
      <c r="L527" s="119"/>
      <c r="M527" s="119"/>
      <c r="N527" s="119"/>
      <c r="O527" s="119"/>
      <c r="P527" s="124"/>
    </row>
    <row r="528" spans="11:16" ht="15" customHeight="1" x14ac:dyDescent="0.2">
      <c r="K528" s="119"/>
      <c r="L528" s="119"/>
      <c r="M528" s="119"/>
      <c r="N528" s="119"/>
      <c r="O528" s="119"/>
      <c r="P528" s="124"/>
    </row>
    <row r="529" spans="11:16" ht="15" customHeight="1" x14ac:dyDescent="0.2">
      <c r="K529" s="119"/>
      <c r="L529" s="119"/>
      <c r="M529" s="119"/>
      <c r="N529" s="119"/>
      <c r="O529" s="119"/>
      <c r="P529" s="124"/>
    </row>
    <row r="530" spans="11:16" ht="15" customHeight="1" x14ac:dyDescent="0.2">
      <c r="K530" s="119"/>
      <c r="L530" s="119"/>
      <c r="M530" s="119"/>
      <c r="N530" s="119"/>
      <c r="O530" s="119"/>
      <c r="P530" s="124"/>
    </row>
    <row r="531" spans="11:16" ht="15" customHeight="1" x14ac:dyDescent="0.2">
      <c r="K531" s="119"/>
      <c r="L531" s="119"/>
      <c r="M531" s="119"/>
      <c r="N531" s="119"/>
      <c r="O531" s="119"/>
      <c r="P531" s="124"/>
    </row>
    <row r="532" spans="11:16" ht="15" customHeight="1" x14ac:dyDescent="0.2">
      <c r="K532" s="119"/>
      <c r="L532" s="119"/>
      <c r="M532" s="119"/>
      <c r="N532" s="119"/>
      <c r="O532" s="119"/>
      <c r="P532" s="124"/>
    </row>
    <row r="533" spans="11:16" ht="15" customHeight="1" x14ac:dyDescent="0.2">
      <c r="K533" s="119"/>
      <c r="L533" s="119"/>
      <c r="M533" s="119"/>
      <c r="N533" s="119"/>
      <c r="O533" s="119"/>
      <c r="P533" s="124"/>
    </row>
    <row r="534" spans="11:16" ht="15" customHeight="1" x14ac:dyDescent="0.2">
      <c r="K534" s="119"/>
      <c r="L534" s="119"/>
      <c r="M534" s="119"/>
      <c r="N534" s="119"/>
      <c r="O534" s="119"/>
      <c r="P534" s="124"/>
    </row>
    <row r="535" spans="11:16" ht="15" customHeight="1" x14ac:dyDescent="0.2">
      <c r="K535" s="119"/>
      <c r="L535" s="119"/>
      <c r="M535" s="119"/>
      <c r="N535" s="119"/>
      <c r="O535" s="119"/>
      <c r="P535" s="124"/>
    </row>
    <row r="536" spans="11:16" ht="15" customHeight="1" x14ac:dyDescent="0.2">
      <c r="K536" s="119"/>
      <c r="L536" s="119"/>
      <c r="M536" s="119"/>
      <c r="N536" s="119"/>
      <c r="O536" s="119"/>
      <c r="P536" s="124"/>
    </row>
    <row r="537" spans="11:16" ht="15" customHeight="1" x14ac:dyDescent="0.2">
      <c r="K537" s="119"/>
      <c r="L537" s="119"/>
      <c r="M537" s="119"/>
      <c r="N537" s="119"/>
      <c r="O537" s="119"/>
      <c r="P537" s="124"/>
    </row>
    <row r="538" spans="11:16" ht="15" customHeight="1" x14ac:dyDescent="0.2">
      <c r="K538" s="119"/>
      <c r="L538" s="119"/>
      <c r="M538" s="119"/>
      <c r="N538" s="119"/>
      <c r="O538" s="119"/>
      <c r="P538" s="124"/>
    </row>
    <row r="539" spans="11:16" ht="15" customHeight="1" x14ac:dyDescent="0.2">
      <c r="K539" s="119"/>
      <c r="L539" s="119"/>
      <c r="M539" s="119"/>
      <c r="N539" s="119"/>
      <c r="O539" s="119"/>
      <c r="P539" s="124"/>
    </row>
    <row r="540" spans="11:16" ht="15" customHeight="1" x14ac:dyDescent="0.2">
      <c r="K540" s="119"/>
      <c r="L540" s="119"/>
      <c r="M540" s="119"/>
      <c r="N540" s="119"/>
      <c r="O540" s="119"/>
      <c r="P540" s="124"/>
    </row>
    <row r="541" spans="11:16" ht="15" customHeight="1" x14ac:dyDescent="0.2">
      <c r="K541" s="119"/>
      <c r="L541" s="119"/>
      <c r="M541" s="119"/>
      <c r="N541" s="119"/>
      <c r="O541" s="119"/>
      <c r="P541" s="124"/>
    </row>
    <row r="542" spans="11:16" ht="15" customHeight="1" x14ac:dyDescent="0.2">
      <c r="K542" s="119"/>
      <c r="L542" s="119"/>
      <c r="M542" s="119"/>
      <c r="N542" s="119"/>
      <c r="O542" s="119"/>
      <c r="P542" s="124"/>
    </row>
    <row r="543" spans="11:16" ht="15" customHeight="1" x14ac:dyDescent="0.2">
      <c r="K543" s="119"/>
      <c r="L543" s="119"/>
      <c r="M543" s="119"/>
      <c r="N543" s="119"/>
      <c r="O543" s="119"/>
      <c r="P543" s="124"/>
    </row>
    <row r="544" spans="11:16" ht="15" customHeight="1" x14ac:dyDescent="0.2">
      <c r="K544" s="119"/>
      <c r="L544" s="119"/>
      <c r="M544" s="119"/>
      <c r="N544" s="119"/>
      <c r="O544" s="119"/>
      <c r="P544" s="124"/>
    </row>
    <row r="545" spans="11:16" ht="15" customHeight="1" x14ac:dyDescent="0.2">
      <c r="K545" s="119"/>
      <c r="L545" s="119"/>
      <c r="M545" s="119"/>
      <c r="N545" s="119"/>
      <c r="O545" s="119"/>
      <c r="P545" s="124"/>
    </row>
    <row r="546" spans="11:16" ht="15" customHeight="1" x14ac:dyDescent="0.2">
      <c r="K546" s="119"/>
      <c r="L546" s="119"/>
      <c r="M546" s="119"/>
      <c r="N546" s="119"/>
      <c r="O546" s="119"/>
      <c r="P546" s="124"/>
    </row>
    <row r="547" spans="11:16" ht="15" customHeight="1" x14ac:dyDescent="0.2">
      <c r="K547" s="119"/>
      <c r="L547" s="119"/>
      <c r="M547" s="119"/>
      <c r="N547" s="119"/>
      <c r="O547" s="119"/>
      <c r="P547" s="124"/>
    </row>
    <row r="548" spans="11:16" ht="15" customHeight="1" x14ac:dyDescent="0.2">
      <c r="K548" s="119"/>
      <c r="L548" s="119"/>
      <c r="M548" s="119"/>
      <c r="N548" s="119"/>
      <c r="O548" s="119"/>
      <c r="P548" s="124"/>
    </row>
    <row r="549" spans="11:16" ht="15" customHeight="1" x14ac:dyDescent="0.2">
      <c r="K549" s="119"/>
      <c r="L549" s="119"/>
      <c r="M549" s="119"/>
      <c r="N549" s="119"/>
      <c r="O549" s="119"/>
      <c r="P549" s="124"/>
    </row>
    <row r="550" spans="11:16" ht="15" customHeight="1" x14ac:dyDescent="0.2">
      <c r="K550" s="119"/>
      <c r="L550" s="119"/>
      <c r="M550" s="119"/>
      <c r="N550" s="119"/>
      <c r="O550" s="119"/>
      <c r="P550" s="124"/>
    </row>
    <row r="551" spans="11:16" ht="15" customHeight="1" x14ac:dyDescent="0.2">
      <c r="K551" s="119"/>
      <c r="L551" s="119"/>
      <c r="M551" s="119"/>
      <c r="N551" s="119"/>
      <c r="O551" s="119"/>
      <c r="P551" s="124"/>
    </row>
    <row r="552" spans="11:16" ht="15" customHeight="1" x14ac:dyDescent="0.2">
      <c r="K552" s="119"/>
      <c r="L552" s="119"/>
      <c r="M552" s="119"/>
      <c r="N552" s="119"/>
      <c r="O552" s="119"/>
      <c r="P552" s="124"/>
    </row>
    <row r="553" spans="11:16" ht="15" customHeight="1" x14ac:dyDescent="0.2">
      <c r="K553" s="119"/>
      <c r="L553" s="119"/>
      <c r="M553" s="119"/>
      <c r="N553" s="119"/>
      <c r="O553" s="119"/>
      <c r="P553" s="124"/>
    </row>
    <row r="554" spans="11:16" ht="15" customHeight="1" x14ac:dyDescent="0.2">
      <c r="K554" s="119"/>
      <c r="L554" s="119"/>
      <c r="M554" s="119"/>
      <c r="N554" s="119"/>
      <c r="O554" s="119"/>
      <c r="P554" s="124"/>
    </row>
    <row r="555" spans="11:16" ht="15" customHeight="1" x14ac:dyDescent="0.2">
      <c r="K555" s="119"/>
      <c r="L555" s="119"/>
      <c r="M555" s="119"/>
      <c r="N555" s="119"/>
      <c r="O555" s="119"/>
      <c r="P555" s="124"/>
    </row>
    <row r="556" spans="11:16" ht="15" customHeight="1" x14ac:dyDescent="0.2">
      <c r="K556" s="119"/>
      <c r="L556" s="119"/>
      <c r="M556" s="119"/>
      <c r="N556" s="119"/>
      <c r="O556" s="119"/>
      <c r="P556" s="124"/>
    </row>
    <row r="557" spans="11:16" ht="15" customHeight="1" x14ac:dyDescent="0.2">
      <c r="K557" s="119"/>
      <c r="L557" s="119"/>
      <c r="M557" s="119"/>
      <c r="N557" s="119"/>
      <c r="O557" s="119"/>
      <c r="P557" s="124"/>
    </row>
    <row r="558" spans="11:16" ht="15" customHeight="1" x14ac:dyDescent="0.2">
      <c r="K558" s="119"/>
      <c r="L558" s="119"/>
      <c r="M558" s="119"/>
      <c r="N558" s="119"/>
      <c r="O558" s="119"/>
      <c r="P558" s="124"/>
    </row>
    <row r="559" spans="11:16" ht="15" customHeight="1" x14ac:dyDescent="0.2">
      <c r="K559" s="119"/>
      <c r="L559" s="119"/>
      <c r="M559" s="119"/>
      <c r="N559" s="119"/>
      <c r="O559" s="119"/>
      <c r="P559" s="124"/>
    </row>
    <row r="560" spans="11:16" ht="15" customHeight="1" x14ac:dyDescent="0.2">
      <c r="K560" s="119"/>
      <c r="L560" s="119"/>
      <c r="M560" s="119"/>
      <c r="N560" s="119"/>
      <c r="O560" s="119"/>
      <c r="P560" s="124"/>
    </row>
    <row r="561" spans="11:16" ht="15" customHeight="1" x14ac:dyDescent="0.2">
      <c r="K561" s="119"/>
      <c r="L561" s="119"/>
      <c r="M561" s="119"/>
      <c r="N561" s="119"/>
      <c r="O561" s="119"/>
      <c r="P561" s="124"/>
    </row>
    <row r="562" spans="11:16" ht="15" customHeight="1" x14ac:dyDescent="0.2">
      <c r="K562" s="119"/>
      <c r="L562" s="119"/>
      <c r="M562" s="119"/>
      <c r="N562" s="119"/>
      <c r="O562" s="119"/>
      <c r="P562" s="124"/>
    </row>
    <row r="563" spans="11:16" ht="15" customHeight="1" x14ac:dyDescent="0.2">
      <c r="K563" s="119"/>
      <c r="L563" s="119"/>
      <c r="M563" s="119"/>
      <c r="N563" s="119"/>
      <c r="O563" s="119"/>
      <c r="P563" s="124"/>
    </row>
    <row r="564" spans="11:16" ht="15" customHeight="1" x14ac:dyDescent="0.2">
      <c r="K564" s="119"/>
      <c r="L564" s="119"/>
      <c r="M564" s="119"/>
      <c r="N564" s="119"/>
      <c r="O564" s="119"/>
      <c r="P564" s="124"/>
    </row>
    <row r="565" spans="11:16" ht="15" customHeight="1" x14ac:dyDescent="0.2">
      <c r="K565" s="119"/>
      <c r="L565" s="119"/>
      <c r="M565" s="119"/>
      <c r="N565" s="119"/>
      <c r="O565" s="119"/>
      <c r="P565" s="124"/>
    </row>
    <row r="566" spans="11:16" ht="15" customHeight="1" x14ac:dyDescent="0.2">
      <c r="K566" s="119"/>
      <c r="L566" s="119"/>
      <c r="M566" s="119"/>
      <c r="N566" s="119"/>
      <c r="O566" s="119"/>
      <c r="P566" s="124"/>
    </row>
    <row r="567" spans="11:16" ht="15" customHeight="1" x14ac:dyDescent="0.2">
      <c r="K567" s="119"/>
      <c r="L567" s="119"/>
      <c r="M567" s="119"/>
      <c r="N567" s="119"/>
      <c r="O567" s="119"/>
      <c r="P567" s="124"/>
    </row>
    <row r="568" spans="11:16" ht="15" customHeight="1" x14ac:dyDescent="0.2">
      <c r="K568" s="119"/>
      <c r="L568" s="119"/>
      <c r="M568" s="119"/>
      <c r="N568" s="119"/>
      <c r="O568" s="119"/>
      <c r="P568" s="124"/>
    </row>
    <row r="569" spans="11:16" ht="15" customHeight="1" x14ac:dyDescent="0.2">
      <c r="K569" s="119"/>
      <c r="L569" s="119"/>
      <c r="M569" s="119"/>
      <c r="N569" s="119"/>
      <c r="O569" s="119"/>
      <c r="P569" s="124"/>
    </row>
    <row r="570" spans="11:16" ht="15" customHeight="1" x14ac:dyDescent="0.2">
      <c r="K570" s="119"/>
      <c r="L570" s="119"/>
      <c r="M570" s="119"/>
      <c r="N570" s="119"/>
      <c r="O570" s="119"/>
      <c r="P570" s="124"/>
    </row>
    <row r="571" spans="11:16" ht="15" customHeight="1" x14ac:dyDescent="0.2">
      <c r="K571" s="119"/>
      <c r="L571" s="119"/>
      <c r="M571" s="119"/>
      <c r="N571" s="119"/>
      <c r="O571" s="119"/>
      <c r="P571" s="124"/>
    </row>
    <row r="572" spans="11:16" ht="15" customHeight="1" x14ac:dyDescent="0.2">
      <c r="K572" s="119"/>
      <c r="L572" s="119"/>
      <c r="M572" s="119"/>
      <c r="N572" s="119"/>
      <c r="O572" s="119"/>
      <c r="P572" s="124"/>
    </row>
    <row r="573" spans="11:16" ht="15" customHeight="1" x14ac:dyDescent="0.2">
      <c r="K573" s="119"/>
      <c r="L573" s="119"/>
      <c r="M573" s="119"/>
      <c r="N573" s="119"/>
      <c r="O573" s="119"/>
      <c r="P573" s="124"/>
    </row>
    <row r="574" spans="11:16" ht="15" customHeight="1" x14ac:dyDescent="0.2">
      <c r="K574" s="119"/>
      <c r="L574" s="119"/>
      <c r="M574" s="119"/>
      <c r="N574" s="119"/>
      <c r="O574" s="119"/>
      <c r="P574" s="124"/>
    </row>
    <row r="575" spans="11:16" ht="15" customHeight="1" x14ac:dyDescent="0.2">
      <c r="K575" s="119"/>
      <c r="L575" s="119"/>
      <c r="M575" s="119"/>
      <c r="N575" s="119"/>
      <c r="O575" s="119"/>
      <c r="P575" s="124"/>
    </row>
    <row r="576" spans="11:16" ht="15" customHeight="1" x14ac:dyDescent="0.2">
      <c r="K576" s="119"/>
      <c r="L576" s="119"/>
      <c r="M576" s="119"/>
      <c r="N576" s="119"/>
      <c r="O576" s="119"/>
      <c r="P576" s="124"/>
    </row>
    <row r="577" spans="11:16" ht="15" customHeight="1" x14ac:dyDescent="0.2">
      <c r="K577" s="119"/>
      <c r="L577" s="119"/>
      <c r="M577" s="119"/>
      <c r="N577" s="119"/>
      <c r="O577" s="119"/>
      <c r="P577" s="124"/>
    </row>
    <row r="578" spans="11:16" ht="15" customHeight="1" x14ac:dyDescent="0.2">
      <c r="K578" s="119"/>
      <c r="L578" s="119"/>
      <c r="M578" s="119"/>
      <c r="N578" s="119"/>
      <c r="O578" s="119"/>
      <c r="P578" s="124"/>
    </row>
    <row r="579" spans="11:16" ht="15" customHeight="1" x14ac:dyDescent="0.2">
      <c r="K579" s="119"/>
      <c r="L579" s="119"/>
      <c r="M579" s="119"/>
      <c r="N579" s="119"/>
      <c r="O579" s="119"/>
      <c r="P579" s="124"/>
    </row>
    <row r="580" spans="11:16" ht="15" customHeight="1" x14ac:dyDescent="0.2">
      <c r="K580" s="119"/>
      <c r="L580" s="119"/>
      <c r="M580" s="119"/>
      <c r="N580" s="119"/>
      <c r="O580" s="119"/>
      <c r="P580" s="124"/>
    </row>
    <row r="581" spans="11:16" ht="15" customHeight="1" x14ac:dyDescent="0.2">
      <c r="K581" s="119"/>
      <c r="L581" s="119"/>
      <c r="M581" s="119"/>
      <c r="N581" s="119"/>
      <c r="O581" s="119"/>
      <c r="P581" s="124"/>
    </row>
    <row r="582" spans="11:16" ht="15" customHeight="1" x14ac:dyDescent="0.2">
      <c r="K582" s="119"/>
      <c r="L582" s="119"/>
      <c r="M582" s="119"/>
      <c r="N582" s="119"/>
      <c r="O582" s="119"/>
      <c r="P582" s="124"/>
    </row>
    <row r="583" spans="11:16" ht="15" customHeight="1" x14ac:dyDescent="0.2">
      <c r="K583" s="119"/>
      <c r="L583" s="119"/>
      <c r="M583" s="119"/>
      <c r="N583" s="119"/>
      <c r="O583" s="119"/>
      <c r="P583" s="124"/>
    </row>
    <row r="584" spans="11:16" ht="15" customHeight="1" x14ac:dyDescent="0.2">
      <c r="K584" s="119"/>
      <c r="L584" s="119"/>
      <c r="M584" s="119"/>
      <c r="N584" s="119"/>
      <c r="O584" s="119"/>
      <c r="P584" s="124"/>
    </row>
    <row r="585" spans="11:16" ht="15" customHeight="1" x14ac:dyDescent="0.2">
      <c r="K585" s="119"/>
      <c r="L585" s="119"/>
      <c r="M585" s="119"/>
      <c r="N585" s="119"/>
      <c r="O585" s="119"/>
      <c r="P585" s="124"/>
    </row>
    <row r="586" spans="11:16" ht="15" customHeight="1" x14ac:dyDescent="0.2">
      <c r="K586" s="119"/>
      <c r="L586" s="119"/>
      <c r="M586" s="119"/>
      <c r="N586" s="119"/>
      <c r="O586" s="119"/>
      <c r="P586" s="124"/>
    </row>
    <row r="587" spans="11:16" ht="15" customHeight="1" x14ac:dyDescent="0.2">
      <c r="K587" s="119"/>
      <c r="L587" s="119"/>
      <c r="M587" s="119"/>
      <c r="N587" s="119"/>
      <c r="O587" s="119"/>
      <c r="P587" s="124"/>
    </row>
    <row r="588" spans="11:16" ht="15" customHeight="1" x14ac:dyDescent="0.2">
      <c r="K588" s="119"/>
      <c r="L588" s="119"/>
      <c r="M588" s="119"/>
      <c r="N588" s="119"/>
      <c r="O588" s="119"/>
      <c r="P588" s="124"/>
    </row>
    <row r="589" spans="11:16" ht="15" customHeight="1" x14ac:dyDescent="0.2">
      <c r="K589" s="119"/>
      <c r="L589" s="119"/>
      <c r="M589" s="119"/>
      <c r="N589" s="119"/>
      <c r="O589" s="119"/>
      <c r="P589" s="124"/>
    </row>
    <row r="590" spans="11:16" ht="15" customHeight="1" x14ac:dyDescent="0.2">
      <c r="K590" s="119"/>
      <c r="L590" s="119"/>
      <c r="M590" s="119"/>
      <c r="N590" s="119"/>
      <c r="O590" s="119"/>
      <c r="P590" s="124"/>
    </row>
    <row r="591" spans="11:16" ht="15" customHeight="1" x14ac:dyDescent="0.2">
      <c r="K591" s="119"/>
      <c r="L591" s="119"/>
      <c r="M591" s="119"/>
      <c r="N591" s="119"/>
      <c r="O591" s="119"/>
      <c r="P591" s="124"/>
    </row>
    <row r="592" spans="11:16" ht="15" customHeight="1" x14ac:dyDescent="0.2">
      <c r="K592" s="119"/>
      <c r="L592" s="119"/>
      <c r="M592" s="119"/>
      <c r="N592" s="119"/>
      <c r="O592" s="119"/>
      <c r="P592" s="124"/>
    </row>
    <row r="593" spans="11:16" ht="15" customHeight="1" x14ac:dyDescent="0.2">
      <c r="K593" s="119"/>
      <c r="L593" s="119"/>
      <c r="M593" s="119"/>
      <c r="N593" s="119"/>
      <c r="O593" s="119"/>
      <c r="P593" s="124"/>
    </row>
    <row r="594" spans="11:16" ht="15" customHeight="1" x14ac:dyDescent="0.2">
      <c r="K594" s="119"/>
      <c r="L594" s="119"/>
      <c r="M594" s="119"/>
      <c r="N594" s="119"/>
      <c r="O594" s="119"/>
      <c r="P594" s="124"/>
    </row>
    <row r="595" spans="11:16" ht="15" customHeight="1" x14ac:dyDescent="0.2">
      <c r="K595" s="119"/>
      <c r="L595" s="119"/>
      <c r="M595" s="119"/>
      <c r="N595" s="119"/>
      <c r="O595" s="119"/>
      <c r="P595" s="124"/>
    </row>
    <row r="596" spans="11:16" ht="15" customHeight="1" x14ac:dyDescent="0.2">
      <c r="K596" s="119"/>
      <c r="L596" s="119"/>
      <c r="M596" s="119"/>
      <c r="N596" s="119"/>
      <c r="O596" s="119"/>
      <c r="P596" s="124"/>
    </row>
    <row r="597" spans="11:16" ht="15" customHeight="1" x14ac:dyDescent="0.2">
      <c r="K597" s="119"/>
      <c r="L597" s="119"/>
      <c r="M597" s="119"/>
      <c r="N597" s="119"/>
      <c r="O597" s="119"/>
      <c r="P597" s="124"/>
    </row>
    <row r="598" spans="11:16" ht="15" customHeight="1" x14ac:dyDescent="0.2">
      <c r="K598" s="119"/>
      <c r="L598" s="119"/>
      <c r="M598" s="119"/>
      <c r="N598" s="119"/>
      <c r="O598" s="119"/>
      <c r="P598" s="124"/>
    </row>
    <row r="599" spans="11:16" ht="15" customHeight="1" x14ac:dyDescent="0.2">
      <c r="K599" s="119"/>
      <c r="L599" s="119"/>
      <c r="M599" s="119"/>
      <c r="N599" s="119"/>
      <c r="O599" s="119"/>
      <c r="P599" s="124"/>
    </row>
    <row r="600" spans="11:16" ht="15" customHeight="1" x14ac:dyDescent="0.2">
      <c r="K600" s="119"/>
      <c r="L600" s="119"/>
      <c r="M600" s="119"/>
      <c r="N600" s="119"/>
      <c r="O600" s="119"/>
      <c r="P600" s="124"/>
    </row>
    <row r="601" spans="11:16" ht="15" customHeight="1" x14ac:dyDescent="0.2">
      <c r="K601" s="119"/>
      <c r="L601" s="119"/>
      <c r="M601" s="119"/>
      <c r="N601" s="119"/>
      <c r="O601" s="119"/>
      <c r="P601" s="124"/>
    </row>
    <row r="602" spans="11:16" ht="15" customHeight="1" x14ac:dyDescent="0.2">
      <c r="K602" s="119"/>
      <c r="L602" s="119"/>
      <c r="M602" s="119"/>
      <c r="N602" s="119"/>
      <c r="O602" s="119"/>
      <c r="P602" s="124"/>
    </row>
    <row r="603" spans="11:16" ht="15" customHeight="1" x14ac:dyDescent="0.2">
      <c r="K603" s="119"/>
      <c r="L603" s="119"/>
      <c r="M603" s="119"/>
      <c r="N603" s="119"/>
      <c r="O603" s="119"/>
      <c r="P603" s="124"/>
    </row>
    <row r="604" spans="11:16" ht="15" customHeight="1" x14ac:dyDescent="0.2">
      <c r="K604" s="119"/>
      <c r="L604" s="119"/>
      <c r="M604" s="119"/>
      <c r="N604" s="119"/>
      <c r="O604" s="119"/>
      <c r="P604" s="124"/>
    </row>
    <row r="605" spans="11:16" ht="15" customHeight="1" x14ac:dyDescent="0.2">
      <c r="K605" s="119"/>
      <c r="L605" s="119"/>
      <c r="M605" s="119"/>
      <c r="N605" s="119"/>
      <c r="O605" s="119"/>
      <c r="P605" s="124"/>
    </row>
    <row r="606" spans="11:16" ht="15" customHeight="1" x14ac:dyDescent="0.2">
      <c r="K606" s="119"/>
      <c r="L606" s="119"/>
      <c r="M606" s="119"/>
      <c r="N606" s="119"/>
      <c r="O606" s="119"/>
      <c r="P606" s="124"/>
    </row>
    <row r="607" spans="11:16" ht="15" customHeight="1" x14ac:dyDescent="0.2">
      <c r="K607" s="119"/>
      <c r="L607" s="119"/>
      <c r="M607" s="119"/>
      <c r="N607" s="119"/>
      <c r="O607" s="119"/>
      <c r="P607" s="124"/>
    </row>
    <row r="608" spans="11:16" ht="15" customHeight="1" x14ac:dyDescent="0.2">
      <c r="K608" s="119"/>
      <c r="L608" s="119"/>
      <c r="M608" s="119"/>
      <c r="N608" s="119"/>
      <c r="O608" s="119"/>
      <c r="P608" s="124"/>
    </row>
    <row r="609" spans="11:16" ht="15" customHeight="1" x14ac:dyDescent="0.2">
      <c r="K609" s="119"/>
      <c r="L609" s="119"/>
      <c r="M609" s="119"/>
      <c r="N609" s="119"/>
      <c r="O609" s="119"/>
      <c r="P609" s="124"/>
    </row>
    <row r="610" spans="11:16" ht="15" customHeight="1" x14ac:dyDescent="0.2">
      <c r="K610" s="119"/>
      <c r="L610" s="119"/>
      <c r="M610" s="119"/>
      <c r="N610" s="119"/>
      <c r="O610" s="119"/>
      <c r="P610" s="124"/>
    </row>
    <row r="611" spans="11:16" ht="15" customHeight="1" x14ac:dyDescent="0.2">
      <c r="K611" s="119"/>
      <c r="L611" s="119"/>
      <c r="M611" s="119"/>
      <c r="N611" s="119"/>
      <c r="O611" s="119"/>
      <c r="P611" s="124"/>
    </row>
    <row r="612" spans="11:16" ht="15" customHeight="1" x14ac:dyDescent="0.2">
      <c r="K612" s="119"/>
      <c r="L612" s="119"/>
      <c r="M612" s="119"/>
      <c r="N612" s="119"/>
      <c r="O612" s="119"/>
      <c r="P612" s="124"/>
    </row>
    <row r="613" spans="11:16" ht="15" customHeight="1" x14ac:dyDescent="0.2">
      <c r="K613" s="119"/>
      <c r="L613" s="119"/>
      <c r="M613" s="119"/>
      <c r="N613" s="119"/>
      <c r="O613" s="119"/>
      <c r="P613" s="124"/>
    </row>
    <row r="614" spans="11:16" ht="15" customHeight="1" x14ac:dyDescent="0.2">
      <c r="K614" s="119"/>
      <c r="L614" s="119"/>
      <c r="M614" s="119"/>
      <c r="N614" s="119"/>
      <c r="O614" s="119"/>
      <c r="P614" s="124"/>
    </row>
    <row r="615" spans="11:16" ht="15" customHeight="1" x14ac:dyDescent="0.2">
      <c r="K615" s="119"/>
      <c r="L615" s="119"/>
      <c r="M615" s="119"/>
      <c r="N615" s="119"/>
      <c r="O615" s="119"/>
      <c r="P615" s="124"/>
    </row>
    <row r="616" spans="11:16" ht="15" customHeight="1" x14ac:dyDescent="0.2">
      <c r="K616" s="119"/>
      <c r="L616" s="119"/>
      <c r="M616" s="119"/>
      <c r="N616" s="119"/>
      <c r="O616" s="119"/>
      <c r="P616" s="124"/>
    </row>
    <row r="617" spans="11:16" ht="15" customHeight="1" x14ac:dyDescent="0.2">
      <c r="K617" s="119"/>
      <c r="L617" s="119"/>
      <c r="M617" s="119"/>
      <c r="N617" s="119"/>
      <c r="O617" s="119"/>
      <c r="P617" s="124"/>
    </row>
    <row r="618" spans="11:16" ht="15" customHeight="1" x14ac:dyDescent="0.2">
      <c r="K618" s="119"/>
      <c r="L618" s="119"/>
      <c r="M618" s="119"/>
      <c r="N618" s="119"/>
      <c r="O618" s="119"/>
      <c r="P618" s="124"/>
    </row>
    <row r="619" spans="11:16" ht="15" customHeight="1" x14ac:dyDescent="0.2">
      <c r="K619" s="119"/>
      <c r="L619" s="119"/>
      <c r="M619" s="119"/>
      <c r="N619" s="119"/>
      <c r="O619" s="119"/>
      <c r="P619" s="124"/>
    </row>
    <row r="620" spans="11:16" ht="15" customHeight="1" x14ac:dyDescent="0.2">
      <c r="K620" s="119"/>
      <c r="L620" s="119"/>
      <c r="M620" s="119"/>
      <c r="N620" s="119"/>
      <c r="O620" s="119"/>
      <c r="P620" s="124"/>
    </row>
    <row r="621" spans="11:16" ht="15" customHeight="1" x14ac:dyDescent="0.2">
      <c r="K621" s="119"/>
      <c r="L621" s="119"/>
      <c r="M621" s="119"/>
      <c r="N621" s="119"/>
      <c r="O621" s="119"/>
      <c r="P621" s="124"/>
    </row>
    <row r="622" spans="11:16" ht="15" customHeight="1" x14ac:dyDescent="0.2">
      <c r="K622" s="119"/>
      <c r="L622" s="119"/>
      <c r="M622" s="119"/>
      <c r="N622" s="119"/>
      <c r="O622" s="119"/>
      <c r="P622" s="124"/>
    </row>
    <row r="623" spans="11:16" ht="15" customHeight="1" x14ac:dyDescent="0.2">
      <c r="K623" s="119"/>
      <c r="L623" s="119"/>
      <c r="M623" s="119"/>
      <c r="N623" s="119"/>
      <c r="O623" s="119"/>
      <c r="P623" s="124"/>
    </row>
    <row r="624" spans="11:16" ht="15" customHeight="1" x14ac:dyDescent="0.2">
      <c r="K624" s="119"/>
      <c r="L624" s="119"/>
      <c r="M624" s="119"/>
      <c r="N624" s="119"/>
      <c r="O624" s="119"/>
      <c r="P624" s="124"/>
    </row>
    <row r="625" spans="11:16" ht="15" customHeight="1" x14ac:dyDescent="0.2">
      <c r="K625" s="119"/>
      <c r="L625" s="119"/>
      <c r="M625" s="119"/>
      <c r="N625" s="119"/>
      <c r="O625" s="119"/>
      <c r="P625" s="124"/>
    </row>
    <row r="626" spans="11:16" ht="15" customHeight="1" x14ac:dyDescent="0.2">
      <c r="K626" s="119"/>
      <c r="L626" s="119"/>
      <c r="M626" s="119"/>
      <c r="N626" s="119"/>
      <c r="O626" s="119"/>
      <c r="P626" s="124"/>
    </row>
    <row r="627" spans="11:16" ht="15" customHeight="1" x14ac:dyDescent="0.2">
      <c r="K627" s="119"/>
      <c r="L627" s="119"/>
      <c r="M627" s="119"/>
      <c r="N627" s="119"/>
      <c r="O627" s="119"/>
      <c r="P627" s="124"/>
    </row>
    <row r="628" spans="11:16" ht="15" customHeight="1" x14ac:dyDescent="0.2">
      <c r="K628" s="119"/>
      <c r="L628" s="119"/>
      <c r="M628" s="119"/>
      <c r="N628" s="119"/>
      <c r="O628" s="119"/>
      <c r="P628" s="124"/>
    </row>
    <row r="629" spans="11:16" ht="15" customHeight="1" x14ac:dyDescent="0.2">
      <c r="K629" s="119"/>
      <c r="L629" s="119"/>
      <c r="M629" s="119"/>
      <c r="N629" s="119"/>
      <c r="O629" s="119"/>
      <c r="P629" s="124"/>
    </row>
    <row r="630" spans="11:16" ht="15" customHeight="1" x14ac:dyDescent="0.2">
      <c r="K630" s="119"/>
      <c r="L630" s="119"/>
      <c r="M630" s="119"/>
      <c r="N630" s="119"/>
      <c r="O630" s="119"/>
      <c r="P630" s="124"/>
    </row>
    <row r="631" spans="11:16" ht="15" customHeight="1" x14ac:dyDescent="0.2">
      <c r="K631" s="119"/>
      <c r="L631" s="119"/>
      <c r="M631" s="119"/>
      <c r="N631" s="119"/>
      <c r="O631" s="119"/>
      <c r="P631" s="124"/>
    </row>
    <row r="632" spans="11:16" ht="15" customHeight="1" x14ac:dyDescent="0.2">
      <c r="K632" s="119"/>
      <c r="L632" s="119"/>
      <c r="M632" s="119"/>
      <c r="N632" s="119"/>
      <c r="O632" s="119"/>
      <c r="P632" s="124"/>
    </row>
    <row r="633" spans="11:16" ht="15" customHeight="1" x14ac:dyDescent="0.2">
      <c r="K633" s="119"/>
      <c r="L633" s="119"/>
      <c r="M633" s="119"/>
      <c r="N633" s="119"/>
      <c r="O633" s="119"/>
      <c r="P633" s="124"/>
    </row>
    <row r="634" spans="11:16" ht="15" customHeight="1" x14ac:dyDescent="0.2">
      <c r="K634" s="119"/>
      <c r="L634" s="119"/>
      <c r="M634" s="119"/>
      <c r="N634" s="119"/>
      <c r="O634" s="119"/>
      <c r="P634" s="124"/>
    </row>
    <row r="635" spans="11:16" ht="15" customHeight="1" x14ac:dyDescent="0.2">
      <c r="K635" s="119"/>
      <c r="L635" s="119"/>
      <c r="M635" s="119"/>
      <c r="N635" s="119"/>
      <c r="O635" s="119"/>
      <c r="P635" s="124"/>
    </row>
    <row r="636" spans="11:16" ht="15" customHeight="1" x14ac:dyDescent="0.2">
      <c r="K636" s="119"/>
      <c r="L636" s="119"/>
      <c r="M636" s="119"/>
      <c r="N636" s="119"/>
      <c r="O636" s="119"/>
      <c r="P636" s="124"/>
    </row>
    <row r="637" spans="11:16" ht="15" customHeight="1" x14ac:dyDescent="0.2">
      <c r="K637" s="119"/>
      <c r="L637" s="119"/>
      <c r="M637" s="119"/>
      <c r="N637" s="119"/>
      <c r="O637" s="119"/>
      <c r="P637" s="124"/>
    </row>
    <row r="638" spans="11:16" ht="15" customHeight="1" x14ac:dyDescent="0.2">
      <c r="K638" s="119"/>
      <c r="L638" s="119"/>
      <c r="M638" s="119"/>
      <c r="N638" s="119"/>
      <c r="O638" s="119"/>
      <c r="P638" s="124"/>
    </row>
    <row r="639" spans="11:16" ht="15" customHeight="1" x14ac:dyDescent="0.2">
      <c r="K639" s="119"/>
      <c r="L639" s="119"/>
      <c r="M639" s="119"/>
      <c r="N639" s="119"/>
      <c r="O639" s="119"/>
      <c r="P639" s="124"/>
    </row>
    <row r="640" spans="11:16" ht="15" customHeight="1" x14ac:dyDescent="0.2">
      <c r="K640" s="119"/>
      <c r="L640" s="119"/>
      <c r="M640" s="119"/>
      <c r="N640" s="119"/>
      <c r="O640" s="119"/>
      <c r="P640" s="124"/>
    </row>
    <row r="641" spans="11:16" ht="15" customHeight="1" x14ac:dyDescent="0.2">
      <c r="K641" s="119"/>
      <c r="L641" s="119"/>
      <c r="M641" s="119"/>
      <c r="N641" s="119"/>
      <c r="O641" s="119"/>
      <c r="P641" s="124"/>
    </row>
    <row r="642" spans="11:16" ht="15" customHeight="1" x14ac:dyDescent="0.2">
      <c r="K642" s="119"/>
      <c r="L642" s="119"/>
      <c r="M642" s="119"/>
      <c r="N642" s="119"/>
      <c r="O642" s="119"/>
      <c r="P642" s="124"/>
    </row>
    <row r="643" spans="11:16" ht="15" customHeight="1" x14ac:dyDescent="0.2">
      <c r="K643" s="119"/>
      <c r="L643" s="119"/>
      <c r="M643" s="119"/>
      <c r="N643" s="119"/>
      <c r="O643" s="119"/>
      <c r="P643" s="124"/>
    </row>
    <row r="644" spans="11:16" ht="15" customHeight="1" x14ac:dyDescent="0.2">
      <c r="K644" s="119"/>
      <c r="L644" s="119"/>
      <c r="M644" s="119"/>
      <c r="N644" s="119"/>
      <c r="O644" s="119"/>
      <c r="P644" s="124"/>
    </row>
    <row r="645" spans="11:16" ht="15" customHeight="1" x14ac:dyDescent="0.2">
      <c r="K645" s="119"/>
      <c r="L645" s="119"/>
      <c r="M645" s="119"/>
      <c r="N645" s="119"/>
      <c r="O645" s="119"/>
      <c r="P645" s="124"/>
    </row>
    <row r="646" spans="11:16" ht="15" customHeight="1" x14ac:dyDescent="0.2">
      <c r="K646" s="119"/>
      <c r="L646" s="119"/>
      <c r="M646" s="119"/>
      <c r="N646" s="119"/>
      <c r="O646" s="119"/>
      <c r="P646" s="124"/>
    </row>
    <row r="647" spans="11:16" ht="15" customHeight="1" x14ac:dyDescent="0.2">
      <c r="K647" s="119"/>
      <c r="L647" s="119"/>
      <c r="M647" s="119"/>
      <c r="N647" s="119"/>
      <c r="O647" s="119"/>
      <c r="P647" s="124"/>
    </row>
    <row r="648" spans="11:16" ht="15" customHeight="1" x14ac:dyDescent="0.2">
      <c r="K648" s="119"/>
      <c r="L648" s="119"/>
      <c r="M648" s="119"/>
      <c r="N648" s="119"/>
      <c r="O648" s="119"/>
      <c r="P648" s="124"/>
    </row>
    <row r="649" spans="11:16" ht="15" customHeight="1" x14ac:dyDescent="0.2">
      <c r="K649" s="119"/>
      <c r="L649" s="119"/>
      <c r="M649" s="119"/>
      <c r="N649" s="119"/>
      <c r="O649" s="119"/>
      <c r="P649" s="124"/>
    </row>
    <row r="650" spans="11:16" ht="15" customHeight="1" x14ac:dyDescent="0.2">
      <c r="K650" s="119"/>
      <c r="L650" s="119"/>
      <c r="M650" s="119"/>
      <c r="N650" s="119"/>
      <c r="O650" s="119"/>
      <c r="P650" s="124"/>
    </row>
    <row r="651" spans="11:16" ht="15" customHeight="1" x14ac:dyDescent="0.2">
      <c r="K651" s="119"/>
      <c r="L651" s="119"/>
      <c r="M651" s="119"/>
      <c r="N651" s="119"/>
      <c r="O651" s="119"/>
      <c r="P651" s="124"/>
    </row>
    <row r="652" spans="11:16" ht="15" customHeight="1" x14ac:dyDescent="0.2">
      <c r="K652" s="119"/>
      <c r="L652" s="119"/>
      <c r="M652" s="119"/>
      <c r="N652" s="119"/>
      <c r="O652" s="119"/>
      <c r="P652" s="124"/>
    </row>
    <row r="653" spans="11:16" ht="15" customHeight="1" x14ac:dyDescent="0.2">
      <c r="K653" s="119"/>
      <c r="L653" s="119"/>
      <c r="M653" s="119"/>
      <c r="N653" s="119"/>
      <c r="O653" s="119"/>
      <c r="P653" s="124"/>
    </row>
    <row r="654" spans="11:16" ht="15" customHeight="1" x14ac:dyDescent="0.2">
      <c r="K654" s="119"/>
      <c r="L654" s="119"/>
      <c r="M654" s="119"/>
      <c r="N654" s="119"/>
      <c r="O654" s="119"/>
      <c r="P654" s="124"/>
    </row>
    <row r="655" spans="11:16" ht="15" customHeight="1" x14ac:dyDescent="0.2">
      <c r="K655" s="119"/>
      <c r="L655" s="119"/>
      <c r="M655" s="119"/>
      <c r="N655" s="119"/>
      <c r="O655" s="119"/>
      <c r="P655" s="124"/>
    </row>
    <row r="656" spans="11:16" ht="15" customHeight="1" x14ac:dyDescent="0.2">
      <c r="K656" s="119"/>
      <c r="L656" s="119"/>
      <c r="M656" s="119"/>
      <c r="N656" s="119"/>
      <c r="O656" s="119"/>
      <c r="P656" s="124"/>
    </row>
    <row r="657" spans="11:16" ht="15" customHeight="1" x14ac:dyDescent="0.2">
      <c r="K657" s="119"/>
      <c r="L657" s="119"/>
      <c r="M657" s="119"/>
      <c r="N657" s="119"/>
      <c r="O657" s="119"/>
      <c r="P657" s="124"/>
    </row>
    <row r="658" spans="11:16" ht="15" customHeight="1" x14ac:dyDescent="0.2">
      <c r="K658" s="119"/>
      <c r="L658" s="119"/>
      <c r="M658" s="119"/>
      <c r="N658" s="119"/>
      <c r="O658" s="119"/>
      <c r="P658" s="124"/>
    </row>
    <row r="659" spans="11:16" ht="15" customHeight="1" x14ac:dyDescent="0.2">
      <c r="K659" s="119"/>
      <c r="L659" s="119"/>
      <c r="M659" s="119"/>
      <c r="N659" s="119"/>
      <c r="O659" s="119"/>
      <c r="P659" s="124"/>
    </row>
    <row r="660" spans="11:16" ht="15" customHeight="1" x14ac:dyDescent="0.2">
      <c r="K660" s="119"/>
      <c r="L660" s="119"/>
      <c r="M660" s="119"/>
      <c r="N660" s="119"/>
      <c r="O660" s="119"/>
      <c r="P660" s="124"/>
    </row>
    <row r="661" spans="11:16" ht="15" customHeight="1" x14ac:dyDescent="0.2">
      <c r="K661" s="119"/>
      <c r="L661" s="119"/>
      <c r="M661" s="119"/>
      <c r="N661" s="119"/>
      <c r="O661" s="119"/>
      <c r="P661" s="124"/>
    </row>
    <row r="662" spans="11:16" ht="15" customHeight="1" x14ac:dyDescent="0.2">
      <c r="K662" s="119"/>
      <c r="L662" s="119"/>
      <c r="M662" s="119"/>
      <c r="N662" s="119"/>
      <c r="O662" s="119"/>
      <c r="P662" s="124"/>
    </row>
    <row r="663" spans="11:16" ht="15" customHeight="1" x14ac:dyDescent="0.2">
      <c r="K663" s="119"/>
      <c r="L663" s="119"/>
      <c r="M663" s="119"/>
      <c r="N663" s="119"/>
      <c r="O663" s="119"/>
      <c r="P663" s="124"/>
    </row>
    <row r="664" spans="11:16" ht="15" customHeight="1" x14ac:dyDescent="0.2">
      <c r="K664" s="119"/>
      <c r="L664" s="119"/>
      <c r="M664" s="119"/>
      <c r="N664" s="119"/>
      <c r="O664" s="119"/>
      <c r="P664" s="124"/>
    </row>
    <row r="665" spans="11:16" ht="15" customHeight="1" x14ac:dyDescent="0.2">
      <c r="K665" s="119"/>
      <c r="L665" s="119"/>
      <c r="M665" s="119"/>
      <c r="N665" s="119"/>
      <c r="O665" s="119"/>
      <c r="P665" s="124"/>
    </row>
    <row r="666" spans="11:16" ht="15" customHeight="1" x14ac:dyDescent="0.2">
      <c r="K666" s="119"/>
      <c r="L666" s="119"/>
      <c r="M666" s="119"/>
      <c r="N666" s="119"/>
      <c r="O666" s="119"/>
      <c r="P666" s="124"/>
    </row>
    <row r="667" spans="11:16" ht="15" customHeight="1" x14ac:dyDescent="0.2">
      <c r="K667" s="119"/>
      <c r="L667" s="119"/>
      <c r="M667" s="119"/>
      <c r="N667" s="119"/>
      <c r="O667" s="119"/>
      <c r="P667" s="124"/>
    </row>
    <row r="668" spans="11:16" ht="15" customHeight="1" x14ac:dyDescent="0.2">
      <c r="K668" s="119"/>
      <c r="L668" s="119"/>
      <c r="M668" s="119"/>
      <c r="N668" s="119"/>
      <c r="O668" s="119"/>
      <c r="P668" s="124"/>
    </row>
    <row r="669" spans="11:16" ht="15" customHeight="1" x14ac:dyDescent="0.2">
      <c r="K669" s="119"/>
      <c r="L669" s="119"/>
      <c r="M669" s="119"/>
      <c r="N669" s="119"/>
      <c r="O669" s="119"/>
      <c r="P669" s="124"/>
    </row>
    <row r="670" spans="11:16" ht="15" customHeight="1" x14ac:dyDescent="0.2">
      <c r="K670" s="119"/>
      <c r="L670" s="119"/>
      <c r="M670" s="119"/>
      <c r="N670" s="119"/>
      <c r="O670" s="119"/>
      <c r="P670" s="124"/>
    </row>
    <row r="671" spans="11:16" ht="15" customHeight="1" x14ac:dyDescent="0.2">
      <c r="K671" s="119"/>
      <c r="L671" s="119"/>
      <c r="M671" s="119"/>
      <c r="N671" s="119"/>
      <c r="O671" s="119"/>
      <c r="P671" s="124"/>
    </row>
    <row r="672" spans="11:16" ht="15" customHeight="1" x14ac:dyDescent="0.2">
      <c r="K672" s="119"/>
      <c r="L672" s="119"/>
      <c r="M672" s="119"/>
      <c r="N672" s="119"/>
      <c r="O672" s="119"/>
      <c r="P672" s="124"/>
    </row>
    <row r="673" spans="11:16" ht="15" customHeight="1" x14ac:dyDescent="0.2">
      <c r="K673" s="119"/>
      <c r="L673" s="119"/>
      <c r="M673" s="119"/>
      <c r="N673" s="119"/>
      <c r="O673" s="119"/>
      <c r="P673" s="124"/>
    </row>
    <row r="674" spans="11:16" ht="15" customHeight="1" x14ac:dyDescent="0.2">
      <c r="K674" s="119"/>
      <c r="L674" s="119"/>
      <c r="M674" s="119"/>
      <c r="N674" s="119"/>
      <c r="O674" s="119"/>
      <c r="P674" s="124"/>
    </row>
    <row r="675" spans="11:16" ht="15" customHeight="1" x14ac:dyDescent="0.2">
      <c r="K675" s="119"/>
      <c r="L675" s="119"/>
      <c r="M675" s="119"/>
      <c r="N675" s="119"/>
      <c r="O675" s="119"/>
      <c r="P675" s="124"/>
    </row>
    <row r="676" spans="11:16" ht="15" customHeight="1" x14ac:dyDescent="0.2">
      <c r="K676" s="119"/>
      <c r="L676" s="119"/>
      <c r="M676" s="119"/>
      <c r="N676" s="119"/>
      <c r="O676" s="119"/>
      <c r="P676" s="124"/>
    </row>
    <row r="677" spans="11:16" ht="15" customHeight="1" x14ac:dyDescent="0.2">
      <c r="K677" s="119"/>
      <c r="L677" s="119"/>
      <c r="M677" s="119"/>
      <c r="N677" s="119"/>
      <c r="O677" s="119"/>
      <c r="P677" s="124"/>
    </row>
    <row r="678" spans="11:16" ht="15" customHeight="1" x14ac:dyDescent="0.2">
      <c r="K678" s="119"/>
      <c r="L678" s="119"/>
      <c r="M678" s="119"/>
      <c r="N678" s="119"/>
      <c r="O678" s="119"/>
      <c r="P678" s="124"/>
    </row>
    <row r="679" spans="11:16" ht="15" customHeight="1" x14ac:dyDescent="0.2">
      <c r="K679" s="119"/>
      <c r="L679" s="119"/>
      <c r="M679" s="119"/>
      <c r="N679" s="119"/>
      <c r="O679" s="119"/>
      <c r="P679" s="124"/>
    </row>
    <row r="680" spans="11:16" ht="15" customHeight="1" x14ac:dyDescent="0.2">
      <c r="K680" s="119"/>
      <c r="L680" s="119"/>
      <c r="M680" s="119"/>
      <c r="N680" s="119"/>
      <c r="O680" s="119"/>
      <c r="P680" s="124"/>
    </row>
    <row r="681" spans="11:16" ht="15" customHeight="1" x14ac:dyDescent="0.2">
      <c r="K681" s="119"/>
      <c r="L681" s="119"/>
      <c r="M681" s="119"/>
      <c r="N681" s="119"/>
      <c r="O681" s="119"/>
      <c r="P681" s="124"/>
    </row>
    <row r="682" spans="11:16" ht="15" customHeight="1" x14ac:dyDescent="0.2">
      <c r="K682" s="119"/>
      <c r="L682" s="119"/>
      <c r="M682" s="119"/>
      <c r="N682" s="119"/>
      <c r="O682" s="119"/>
      <c r="P682" s="124"/>
    </row>
    <row r="683" spans="11:16" ht="15" customHeight="1" x14ac:dyDescent="0.2">
      <c r="K683" s="119"/>
      <c r="L683" s="119"/>
      <c r="M683" s="119"/>
      <c r="N683" s="119"/>
      <c r="O683" s="119"/>
      <c r="P683" s="124"/>
    </row>
    <row r="684" spans="11:16" ht="15" customHeight="1" x14ac:dyDescent="0.2">
      <c r="K684" s="119"/>
      <c r="L684" s="119"/>
      <c r="M684" s="119"/>
      <c r="N684" s="119"/>
      <c r="O684" s="119"/>
      <c r="P684" s="124"/>
    </row>
    <row r="685" spans="11:16" ht="15" customHeight="1" x14ac:dyDescent="0.2">
      <c r="K685" s="119"/>
      <c r="L685" s="119"/>
      <c r="M685" s="119"/>
      <c r="N685" s="119"/>
      <c r="O685" s="119"/>
      <c r="P685" s="124"/>
    </row>
    <row r="686" spans="11:16" ht="15" customHeight="1" x14ac:dyDescent="0.2">
      <c r="K686" s="119"/>
      <c r="L686" s="119"/>
      <c r="M686" s="119"/>
      <c r="N686" s="119"/>
      <c r="O686" s="119"/>
      <c r="P686" s="124"/>
    </row>
    <row r="687" spans="11:16" ht="15" customHeight="1" x14ac:dyDescent="0.2">
      <c r="K687" s="119"/>
      <c r="L687" s="119"/>
      <c r="M687" s="119"/>
      <c r="N687" s="119"/>
      <c r="O687" s="119"/>
      <c r="P687" s="124"/>
    </row>
    <row r="688" spans="11:16" ht="15" customHeight="1" x14ac:dyDescent="0.2">
      <c r="K688" s="119"/>
      <c r="L688" s="119"/>
      <c r="M688" s="119"/>
      <c r="N688" s="119"/>
      <c r="O688" s="119"/>
      <c r="P688" s="124"/>
    </row>
    <row r="689" spans="11:16" ht="15" customHeight="1" x14ac:dyDescent="0.2">
      <c r="K689" s="119"/>
      <c r="L689" s="119"/>
      <c r="M689" s="119"/>
      <c r="N689" s="119"/>
      <c r="O689" s="119"/>
      <c r="P689" s="124"/>
    </row>
    <row r="690" spans="11:16" ht="15" customHeight="1" x14ac:dyDescent="0.2">
      <c r="K690" s="119"/>
      <c r="L690" s="119"/>
      <c r="M690" s="119"/>
      <c r="N690" s="119"/>
      <c r="O690" s="119"/>
      <c r="P690" s="124"/>
    </row>
    <row r="691" spans="11:16" ht="15" customHeight="1" x14ac:dyDescent="0.2">
      <c r="K691" s="119"/>
      <c r="L691" s="119"/>
      <c r="M691" s="119"/>
      <c r="N691" s="119"/>
      <c r="O691" s="119"/>
      <c r="P691" s="124"/>
    </row>
    <row r="692" spans="11:16" ht="15" customHeight="1" x14ac:dyDescent="0.2">
      <c r="K692" s="119"/>
      <c r="L692" s="119"/>
      <c r="M692" s="119"/>
      <c r="N692" s="119"/>
      <c r="O692" s="119"/>
      <c r="P692" s="124"/>
    </row>
    <row r="693" spans="11:16" ht="15" customHeight="1" x14ac:dyDescent="0.2">
      <c r="K693" s="119"/>
      <c r="L693" s="119"/>
      <c r="M693" s="119"/>
      <c r="N693" s="119"/>
      <c r="O693" s="119"/>
      <c r="P693" s="124"/>
    </row>
    <row r="694" spans="11:16" ht="15" customHeight="1" x14ac:dyDescent="0.2">
      <c r="K694" s="119"/>
      <c r="L694" s="119"/>
      <c r="M694" s="119"/>
      <c r="N694" s="119"/>
      <c r="O694" s="119"/>
      <c r="P694" s="124"/>
    </row>
    <row r="695" spans="11:16" ht="15" customHeight="1" x14ac:dyDescent="0.2">
      <c r="K695" s="119"/>
      <c r="L695" s="119"/>
      <c r="M695" s="119"/>
      <c r="N695" s="119"/>
      <c r="O695" s="119"/>
      <c r="P695" s="124"/>
    </row>
    <row r="696" spans="11:16" ht="15" customHeight="1" x14ac:dyDescent="0.2">
      <c r="K696" s="119"/>
      <c r="L696" s="119"/>
      <c r="M696" s="119"/>
      <c r="N696" s="119"/>
      <c r="O696" s="119"/>
      <c r="P696" s="124"/>
    </row>
    <row r="697" spans="11:16" ht="15" customHeight="1" x14ac:dyDescent="0.2">
      <c r="K697" s="119"/>
      <c r="L697" s="119"/>
      <c r="M697" s="119"/>
      <c r="N697" s="119"/>
      <c r="O697" s="119"/>
      <c r="P697" s="124"/>
    </row>
    <row r="698" spans="11:16" ht="15" customHeight="1" x14ac:dyDescent="0.2">
      <c r="K698" s="119"/>
      <c r="L698" s="119"/>
      <c r="M698" s="119"/>
      <c r="N698" s="119"/>
      <c r="O698" s="119"/>
      <c r="P698" s="124"/>
    </row>
    <row r="699" spans="11:16" ht="15" customHeight="1" x14ac:dyDescent="0.2">
      <c r="K699" s="119"/>
      <c r="L699" s="119"/>
      <c r="M699" s="119"/>
      <c r="N699" s="119"/>
      <c r="O699" s="119"/>
      <c r="P699" s="124"/>
    </row>
    <row r="700" spans="11:16" ht="15" customHeight="1" x14ac:dyDescent="0.2">
      <c r="K700" s="119"/>
      <c r="L700" s="119"/>
      <c r="M700" s="119"/>
      <c r="N700" s="119"/>
      <c r="O700" s="119"/>
      <c r="P700" s="124"/>
    </row>
    <row r="701" spans="11:16" ht="15" customHeight="1" x14ac:dyDescent="0.2">
      <c r="K701" s="119"/>
      <c r="L701" s="119"/>
      <c r="M701" s="119"/>
      <c r="N701" s="119"/>
      <c r="O701" s="119"/>
      <c r="P701" s="124"/>
    </row>
    <row r="702" spans="11:16" ht="15" customHeight="1" x14ac:dyDescent="0.2">
      <c r="K702" s="119"/>
      <c r="L702" s="119"/>
      <c r="M702" s="119"/>
      <c r="N702" s="119"/>
      <c r="O702" s="119"/>
      <c r="P702" s="124"/>
    </row>
    <row r="703" spans="11:16" ht="15" customHeight="1" x14ac:dyDescent="0.2">
      <c r="K703" s="119"/>
      <c r="L703" s="119"/>
      <c r="M703" s="119"/>
      <c r="N703" s="119"/>
      <c r="O703" s="119"/>
      <c r="P703" s="124"/>
    </row>
    <row r="704" spans="11:16" ht="15" customHeight="1" x14ac:dyDescent="0.2">
      <c r="K704" s="119"/>
      <c r="L704" s="119"/>
      <c r="M704" s="119"/>
      <c r="N704" s="119"/>
      <c r="O704" s="119"/>
      <c r="P704" s="124"/>
    </row>
    <row r="705" spans="11:16" ht="15" customHeight="1" x14ac:dyDescent="0.2">
      <c r="K705" s="119"/>
      <c r="L705" s="119"/>
      <c r="M705" s="119"/>
      <c r="N705" s="119"/>
      <c r="O705" s="119"/>
      <c r="P705" s="124"/>
    </row>
    <row r="706" spans="11:16" ht="15" customHeight="1" x14ac:dyDescent="0.2">
      <c r="K706" s="119"/>
      <c r="L706" s="119"/>
      <c r="M706" s="119"/>
      <c r="N706" s="119"/>
      <c r="O706" s="119"/>
      <c r="P706" s="124"/>
    </row>
    <row r="707" spans="11:16" ht="15" customHeight="1" x14ac:dyDescent="0.2">
      <c r="K707" s="119"/>
      <c r="L707" s="119"/>
      <c r="M707" s="119"/>
      <c r="N707" s="119"/>
      <c r="O707" s="119"/>
      <c r="P707" s="124"/>
    </row>
    <row r="708" spans="11:16" ht="15" customHeight="1" x14ac:dyDescent="0.2">
      <c r="K708" s="119"/>
      <c r="L708" s="119"/>
      <c r="M708" s="119"/>
      <c r="N708" s="119"/>
      <c r="O708" s="119"/>
      <c r="P708" s="124"/>
    </row>
    <row r="709" spans="11:16" ht="15" customHeight="1" x14ac:dyDescent="0.2">
      <c r="K709" s="119"/>
      <c r="L709" s="119"/>
      <c r="M709" s="119"/>
      <c r="N709" s="119"/>
      <c r="O709" s="119"/>
      <c r="P709" s="124"/>
    </row>
    <row r="710" spans="11:16" ht="15" customHeight="1" x14ac:dyDescent="0.2">
      <c r="K710" s="119"/>
      <c r="L710" s="119"/>
      <c r="M710" s="119"/>
      <c r="N710" s="119"/>
      <c r="O710" s="119"/>
      <c r="P710" s="124"/>
    </row>
    <row r="711" spans="11:16" ht="15" customHeight="1" x14ac:dyDescent="0.2">
      <c r="K711" s="119"/>
      <c r="L711" s="119"/>
      <c r="M711" s="119"/>
      <c r="N711" s="119"/>
      <c r="O711" s="119"/>
      <c r="P711" s="124"/>
    </row>
    <row r="712" spans="11:16" ht="15" customHeight="1" x14ac:dyDescent="0.2">
      <c r="K712" s="119"/>
      <c r="L712" s="119"/>
      <c r="M712" s="119"/>
      <c r="N712" s="119"/>
      <c r="O712" s="119"/>
      <c r="P712" s="124"/>
    </row>
    <row r="713" spans="11:16" ht="15" customHeight="1" x14ac:dyDescent="0.2">
      <c r="K713" s="119"/>
      <c r="L713" s="119"/>
      <c r="M713" s="119"/>
      <c r="N713" s="119"/>
      <c r="O713" s="119"/>
      <c r="P713" s="124"/>
    </row>
    <row r="714" spans="11:16" ht="15" customHeight="1" x14ac:dyDescent="0.2">
      <c r="K714" s="119"/>
      <c r="L714" s="119"/>
      <c r="M714" s="119"/>
      <c r="N714" s="119"/>
      <c r="O714" s="119"/>
      <c r="P714" s="124"/>
    </row>
    <row r="715" spans="11:16" ht="15" customHeight="1" x14ac:dyDescent="0.2">
      <c r="K715" s="119"/>
      <c r="L715" s="119"/>
      <c r="M715" s="119"/>
      <c r="N715" s="119"/>
      <c r="O715" s="119"/>
      <c r="P715" s="124"/>
    </row>
    <row r="716" spans="11:16" ht="15" customHeight="1" x14ac:dyDescent="0.2">
      <c r="K716" s="119"/>
      <c r="L716" s="119"/>
      <c r="M716" s="119"/>
      <c r="N716" s="119"/>
      <c r="O716" s="119"/>
      <c r="P716" s="124"/>
    </row>
    <row r="717" spans="11:16" ht="15" customHeight="1" x14ac:dyDescent="0.2">
      <c r="K717" s="119"/>
      <c r="L717" s="119"/>
      <c r="M717" s="119"/>
      <c r="N717" s="119"/>
      <c r="O717" s="119"/>
      <c r="P717" s="124"/>
    </row>
    <row r="718" spans="11:16" ht="15" customHeight="1" x14ac:dyDescent="0.2">
      <c r="K718" s="119"/>
      <c r="L718" s="119"/>
      <c r="M718" s="119"/>
      <c r="N718" s="119"/>
      <c r="O718" s="119"/>
      <c r="P718" s="124"/>
    </row>
    <row r="719" spans="11:16" ht="15" customHeight="1" x14ac:dyDescent="0.2">
      <c r="K719" s="119"/>
      <c r="L719" s="119"/>
      <c r="M719" s="119"/>
      <c r="N719" s="119"/>
      <c r="O719" s="119"/>
      <c r="P719" s="124"/>
    </row>
    <row r="720" spans="11:16" ht="15" customHeight="1" x14ac:dyDescent="0.2">
      <c r="K720" s="119"/>
      <c r="L720" s="119"/>
      <c r="M720" s="119"/>
      <c r="N720" s="119"/>
      <c r="O720" s="119"/>
      <c r="P720" s="124"/>
    </row>
    <row r="721" spans="11:16" ht="15" customHeight="1" x14ac:dyDescent="0.2">
      <c r="K721" s="119"/>
      <c r="L721" s="119"/>
      <c r="M721" s="119"/>
      <c r="N721" s="119"/>
      <c r="O721" s="119"/>
      <c r="P721" s="124"/>
    </row>
    <row r="722" spans="11:16" ht="15" customHeight="1" x14ac:dyDescent="0.2">
      <c r="K722" s="119"/>
      <c r="L722" s="119"/>
      <c r="M722" s="119"/>
      <c r="N722" s="119"/>
      <c r="O722" s="119"/>
      <c r="P722" s="124"/>
    </row>
    <row r="723" spans="11:16" ht="15" customHeight="1" x14ac:dyDescent="0.2">
      <c r="K723" s="119"/>
      <c r="L723" s="119"/>
      <c r="M723" s="119"/>
      <c r="N723" s="119"/>
      <c r="O723" s="119"/>
      <c r="P723" s="124"/>
    </row>
    <row r="724" spans="11:16" ht="15" customHeight="1" x14ac:dyDescent="0.2">
      <c r="K724" s="119"/>
      <c r="L724" s="119"/>
      <c r="M724" s="119"/>
      <c r="N724" s="119"/>
      <c r="O724" s="119"/>
      <c r="P724" s="124"/>
    </row>
    <row r="725" spans="11:16" ht="15" customHeight="1" x14ac:dyDescent="0.2">
      <c r="K725" s="119"/>
      <c r="L725" s="119"/>
      <c r="M725" s="119"/>
      <c r="N725" s="119"/>
      <c r="O725" s="119"/>
      <c r="P725" s="124"/>
    </row>
    <row r="726" spans="11:16" ht="15" customHeight="1" x14ac:dyDescent="0.2">
      <c r="K726" s="119"/>
      <c r="L726" s="119"/>
      <c r="M726" s="119"/>
      <c r="N726" s="119"/>
      <c r="O726" s="119"/>
      <c r="P726" s="124"/>
    </row>
    <row r="727" spans="11:16" ht="15" customHeight="1" x14ac:dyDescent="0.2">
      <c r="K727" s="119"/>
      <c r="L727" s="119"/>
      <c r="M727" s="119"/>
      <c r="N727" s="119"/>
      <c r="O727" s="119"/>
      <c r="P727" s="124"/>
    </row>
    <row r="728" spans="11:16" ht="15" customHeight="1" x14ac:dyDescent="0.2">
      <c r="K728" s="119"/>
      <c r="L728" s="119"/>
      <c r="M728" s="119"/>
      <c r="N728" s="119"/>
      <c r="O728" s="119"/>
      <c r="P728" s="124"/>
    </row>
    <row r="729" spans="11:16" ht="15" customHeight="1" x14ac:dyDescent="0.2">
      <c r="K729" s="119"/>
      <c r="L729" s="119"/>
      <c r="M729" s="119"/>
      <c r="N729" s="119"/>
      <c r="O729" s="119"/>
      <c r="P729" s="124"/>
    </row>
    <row r="730" spans="11:16" ht="15" customHeight="1" x14ac:dyDescent="0.2">
      <c r="K730" s="119"/>
      <c r="L730" s="119"/>
      <c r="M730" s="119"/>
      <c r="N730" s="119"/>
      <c r="O730" s="119"/>
      <c r="P730" s="124"/>
    </row>
    <row r="731" spans="11:16" ht="15" customHeight="1" x14ac:dyDescent="0.2">
      <c r="K731" s="119"/>
      <c r="L731" s="119"/>
      <c r="M731" s="119"/>
      <c r="N731" s="119"/>
      <c r="O731" s="119"/>
      <c r="P731" s="124"/>
    </row>
    <row r="732" spans="11:16" ht="15" customHeight="1" x14ac:dyDescent="0.2">
      <c r="K732" s="119"/>
      <c r="L732" s="119"/>
      <c r="M732" s="119"/>
      <c r="N732" s="119"/>
      <c r="O732" s="119"/>
      <c r="P732" s="124"/>
    </row>
    <row r="733" spans="11:16" ht="15" customHeight="1" x14ac:dyDescent="0.2">
      <c r="K733" s="119"/>
      <c r="L733" s="119"/>
      <c r="M733" s="119"/>
      <c r="N733" s="119"/>
      <c r="O733" s="119"/>
      <c r="P733" s="124"/>
    </row>
    <row r="734" spans="11:16" ht="15" customHeight="1" x14ac:dyDescent="0.2">
      <c r="K734" s="119"/>
      <c r="L734" s="119"/>
      <c r="M734" s="119"/>
      <c r="N734" s="119"/>
      <c r="O734" s="119"/>
      <c r="P734" s="124"/>
    </row>
    <row r="735" spans="11:16" ht="15" customHeight="1" x14ac:dyDescent="0.2">
      <c r="K735" s="119"/>
      <c r="L735" s="119"/>
      <c r="M735" s="119"/>
      <c r="N735" s="119"/>
      <c r="O735" s="119"/>
      <c r="P735" s="124"/>
    </row>
    <row r="736" spans="11:16" ht="15" customHeight="1" x14ac:dyDescent="0.2">
      <c r="K736" s="119"/>
      <c r="L736" s="119"/>
      <c r="M736" s="119"/>
      <c r="N736" s="119"/>
      <c r="O736" s="119"/>
      <c r="P736" s="124"/>
    </row>
    <row r="737" spans="11:16" ht="15" customHeight="1" x14ac:dyDescent="0.2">
      <c r="K737" s="119"/>
      <c r="L737" s="119"/>
      <c r="M737" s="119"/>
      <c r="N737" s="119"/>
      <c r="O737" s="119"/>
      <c r="P737" s="124"/>
    </row>
    <row r="738" spans="11:16" ht="15" customHeight="1" x14ac:dyDescent="0.2">
      <c r="K738" s="119"/>
      <c r="L738" s="119"/>
      <c r="M738" s="119"/>
      <c r="N738" s="119"/>
      <c r="O738" s="119"/>
      <c r="P738" s="124"/>
    </row>
    <row r="739" spans="11:16" ht="15" customHeight="1" x14ac:dyDescent="0.2">
      <c r="K739" s="119"/>
      <c r="L739" s="119"/>
      <c r="M739" s="119"/>
      <c r="N739" s="119"/>
      <c r="O739" s="119"/>
      <c r="P739" s="124"/>
    </row>
    <row r="740" spans="11:16" ht="15" customHeight="1" x14ac:dyDescent="0.2">
      <c r="K740" s="119"/>
      <c r="L740" s="119"/>
      <c r="M740" s="119"/>
      <c r="N740" s="119"/>
      <c r="O740" s="119"/>
      <c r="P740" s="124"/>
    </row>
    <row r="741" spans="11:16" ht="15" customHeight="1" x14ac:dyDescent="0.2">
      <c r="K741" s="119"/>
      <c r="L741" s="119"/>
      <c r="M741" s="119"/>
      <c r="N741" s="119"/>
      <c r="O741" s="119"/>
      <c r="P741" s="124"/>
    </row>
    <row r="742" spans="11:16" ht="15" customHeight="1" x14ac:dyDescent="0.2">
      <c r="K742" s="119"/>
      <c r="L742" s="119"/>
      <c r="M742" s="119"/>
      <c r="N742" s="119"/>
      <c r="O742" s="119"/>
      <c r="P742" s="124"/>
    </row>
    <row r="743" spans="11:16" ht="15" customHeight="1" x14ac:dyDescent="0.2">
      <c r="K743" s="119"/>
      <c r="L743" s="119"/>
      <c r="M743" s="119"/>
      <c r="N743" s="119"/>
      <c r="O743" s="119"/>
      <c r="P743" s="124"/>
    </row>
    <row r="744" spans="11:16" ht="15" customHeight="1" x14ac:dyDescent="0.2">
      <c r="K744" s="119"/>
      <c r="L744" s="119"/>
      <c r="M744" s="119"/>
      <c r="N744" s="119"/>
      <c r="O744" s="119"/>
      <c r="P744" s="124"/>
    </row>
    <row r="745" spans="11:16" ht="15" customHeight="1" x14ac:dyDescent="0.2">
      <c r="K745" s="119"/>
      <c r="L745" s="119"/>
      <c r="M745" s="119"/>
      <c r="N745" s="119"/>
      <c r="O745" s="119"/>
      <c r="P745" s="124"/>
    </row>
    <row r="746" spans="11:16" ht="15" customHeight="1" x14ac:dyDescent="0.2">
      <c r="K746" s="119"/>
      <c r="L746" s="119"/>
      <c r="M746" s="119"/>
      <c r="N746" s="119"/>
      <c r="O746" s="119"/>
      <c r="P746" s="124"/>
    </row>
    <row r="747" spans="11:16" ht="15" customHeight="1" x14ac:dyDescent="0.2">
      <c r="K747" s="119"/>
      <c r="L747" s="119"/>
      <c r="M747" s="119"/>
      <c r="N747" s="119"/>
      <c r="O747" s="119"/>
      <c r="P747" s="124"/>
    </row>
    <row r="748" spans="11:16" ht="15" customHeight="1" x14ac:dyDescent="0.2">
      <c r="K748" s="119"/>
      <c r="L748" s="119"/>
      <c r="M748" s="119"/>
      <c r="N748" s="119"/>
      <c r="O748" s="119"/>
      <c r="P748" s="124"/>
    </row>
    <row r="749" spans="11:16" ht="15" customHeight="1" x14ac:dyDescent="0.2">
      <c r="K749" s="119"/>
      <c r="L749" s="119"/>
      <c r="M749" s="119"/>
      <c r="N749" s="119"/>
      <c r="O749" s="119"/>
      <c r="P749" s="124"/>
    </row>
    <row r="750" spans="11:16" ht="15" customHeight="1" x14ac:dyDescent="0.2">
      <c r="K750" s="119"/>
      <c r="L750" s="119"/>
      <c r="M750" s="119"/>
      <c r="N750" s="119"/>
      <c r="O750" s="119"/>
      <c r="P750" s="124"/>
    </row>
    <row r="751" spans="11:16" ht="15" customHeight="1" x14ac:dyDescent="0.2">
      <c r="K751" s="119"/>
      <c r="L751" s="119"/>
      <c r="M751" s="119"/>
      <c r="N751" s="119"/>
      <c r="O751" s="119"/>
      <c r="P751" s="124"/>
    </row>
    <row r="752" spans="11:16" ht="15" customHeight="1" x14ac:dyDescent="0.2">
      <c r="K752" s="119"/>
      <c r="L752" s="119"/>
      <c r="M752" s="119"/>
      <c r="N752" s="119"/>
      <c r="O752" s="119"/>
      <c r="P752" s="124"/>
    </row>
    <row r="753" spans="11:16" ht="15" customHeight="1" x14ac:dyDescent="0.2">
      <c r="K753" s="119"/>
      <c r="L753" s="119"/>
      <c r="M753" s="119"/>
      <c r="N753" s="119"/>
      <c r="O753" s="119"/>
      <c r="P753" s="124"/>
    </row>
    <row r="754" spans="11:16" ht="15" customHeight="1" x14ac:dyDescent="0.2">
      <c r="K754" s="119"/>
      <c r="L754" s="119"/>
      <c r="M754" s="119"/>
      <c r="N754" s="119"/>
      <c r="O754" s="119"/>
      <c r="P754" s="124"/>
    </row>
    <row r="755" spans="11:16" ht="15" customHeight="1" x14ac:dyDescent="0.2">
      <c r="K755" s="119"/>
      <c r="L755" s="119"/>
      <c r="M755" s="119"/>
      <c r="N755" s="119"/>
      <c r="O755" s="119"/>
      <c r="P755" s="124"/>
    </row>
    <row r="756" spans="11:16" ht="15" customHeight="1" x14ac:dyDescent="0.2">
      <c r="K756" s="119"/>
      <c r="L756" s="119"/>
      <c r="M756" s="119"/>
      <c r="N756" s="119"/>
      <c r="O756" s="119"/>
      <c r="P756" s="124"/>
    </row>
    <row r="757" spans="11:16" ht="15" customHeight="1" x14ac:dyDescent="0.2">
      <c r="K757" s="119"/>
      <c r="L757" s="119"/>
      <c r="M757" s="119"/>
      <c r="N757" s="119"/>
      <c r="O757" s="119"/>
      <c r="P757" s="124"/>
    </row>
    <row r="758" spans="11:16" ht="15" customHeight="1" x14ac:dyDescent="0.2">
      <c r="K758" s="119"/>
      <c r="L758" s="119"/>
      <c r="M758" s="119"/>
      <c r="N758" s="119"/>
      <c r="O758" s="119"/>
      <c r="P758" s="124"/>
    </row>
    <row r="759" spans="11:16" ht="15" customHeight="1" x14ac:dyDescent="0.2">
      <c r="K759" s="119"/>
      <c r="L759" s="119"/>
      <c r="M759" s="119"/>
      <c r="N759" s="119"/>
      <c r="O759" s="119"/>
      <c r="P759" s="124"/>
    </row>
    <row r="760" spans="11:16" ht="15" customHeight="1" x14ac:dyDescent="0.2">
      <c r="K760" s="119"/>
      <c r="L760" s="119"/>
      <c r="M760" s="119"/>
      <c r="N760" s="119"/>
      <c r="O760" s="119"/>
      <c r="P760" s="124"/>
    </row>
    <row r="761" spans="11:16" ht="15" customHeight="1" x14ac:dyDescent="0.2">
      <c r="K761" s="119"/>
      <c r="L761" s="119"/>
      <c r="M761" s="119"/>
      <c r="N761" s="119"/>
      <c r="O761" s="119"/>
      <c r="P761" s="124"/>
    </row>
    <row r="762" spans="11:16" ht="15" customHeight="1" x14ac:dyDescent="0.2">
      <c r="K762" s="119"/>
      <c r="L762" s="119"/>
      <c r="M762" s="119"/>
      <c r="N762" s="119"/>
      <c r="O762" s="119"/>
      <c r="P762" s="124"/>
    </row>
    <row r="763" spans="11:16" ht="15" customHeight="1" x14ac:dyDescent="0.2">
      <c r="K763" s="119"/>
      <c r="L763" s="119"/>
      <c r="M763" s="119"/>
      <c r="N763" s="119"/>
      <c r="O763" s="119"/>
      <c r="P763" s="124"/>
    </row>
    <row r="764" spans="11:16" ht="15" customHeight="1" x14ac:dyDescent="0.2">
      <c r="K764" s="119"/>
      <c r="L764" s="119"/>
      <c r="M764" s="119"/>
      <c r="N764" s="119"/>
      <c r="O764" s="119"/>
      <c r="P764" s="124"/>
    </row>
    <row r="765" spans="11:16" ht="15" customHeight="1" x14ac:dyDescent="0.2">
      <c r="K765" s="119"/>
      <c r="L765" s="119"/>
      <c r="M765" s="119"/>
      <c r="N765" s="119"/>
      <c r="O765" s="119"/>
      <c r="P765" s="124"/>
    </row>
    <row r="766" spans="11:16" ht="15" customHeight="1" x14ac:dyDescent="0.2">
      <c r="K766" s="119"/>
      <c r="L766" s="119"/>
      <c r="M766" s="119"/>
      <c r="N766" s="119"/>
      <c r="O766" s="119"/>
      <c r="P766" s="124"/>
    </row>
    <row r="767" spans="11:16" ht="15" customHeight="1" x14ac:dyDescent="0.2">
      <c r="K767" s="119"/>
      <c r="L767" s="119"/>
      <c r="M767" s="119"/>
      <c r="N767" s="119"/>
      <c r="O767" s="119"/>
      <c r="P767" s="124"/>
    </row>
    <row r="768" spans="11:16" ht="15" customHeight="1" x14ac:dyDescent="0.2">
      <c r="K768" s="119"/>
      <c r="L768" s="119"/>
      <c r="M768" s="119"/>
      <c r="N768" s="119"/>
      <c r="O768" s="119"/>
      <c r="P768" s="124"/>
    </row>
    <row r="769" spans="11:16" ht="15" customHeight="1" x14ac:dyDescent="0.2">
      <c r="K769" s="119"/>
      <c r="L769" s="119"/>
      <c r="M769" s="119"/>
      <c r="N769" s="119"/>
      <c r="O769" s="119"/>
      <c r="P769" s="124"/>
    </row>
    <row r="770" spans="11:16" ht="15" customHeight="1" x14ac:dyDescent="0.2">
      <c r="K770" s="119"/>
      <c r="L770" s="119"/>
      <c r="M770" s="119"/>
      <c r="N770" s="119"/>
      <c r="O770" s="119"/>
      <c r="P770" s="124"/>
    </row>
    <row r="771" spans="11:16" ht="15" customHeight="1" x14ac:dyDescent="0.2">
      <c r="K771" s="119"/>
      <c r="L771" s="119"/>
      <c r="M771" s="119"/>
      <c r="N771" s="119"/>
      <c r="O771" s="119"/>
      <c r="P771" s="124"/>
    </row>
    <row r="772" spans="11:16" ht="15" customHeight="1" x14ac:dyDescent="0.2">
      <c r="K772" s="119"/>
      <c r="L772" s="119"/>
      <c r="M772" s="119"/>
      <c r="N772" s="119"/>
      <c r="O772" s="119"/>
      <c r="P772" s="124"/>
    </row>
    <row r="773" spans="11:16" ht="15" customHeight="1" x14ac:dyDescent="0.2">
      <c r="K773" s="119"/>
      <c r="L773" s="119"/>
      <c r="M773" s="119"/>
      <c r="N773" s="119"/>
      <c r="O773" s="119"/>
      <c r="P773" s="124"/>
    </row>
    <row r="774" spans="11:16" ht="15" customHeight="1" x14ac:dyDescent="0.2">
      <c r="K774" s="119"/>
      <c r="L774" s="119"/>
      <c r="M774" s="119"/>
      <c r="N774" s="119"/>
      <c r="O774" s="119"/>
      <c r="P774" s="124"/>
    </row>
    <row r="775" spans="11:16" ht="15" customHeight="1" x14ac:dyDescent="0.2">
      <c r="K775" s="119"/>
      <c r="L775" s="119"/>
      <c r="M775" s="119"/>
      <c r="N775" s="119"/>
      <c r="O775" s="119"/>
      <c r="P775" s="124"/>
    </row>
    <row r="776" spans="11:16" ht="15" customHeight="1" x14ac:dyDescent="0.2">
      <c r="K776" s="119"/>
      <c r="L776" s="119"/>
      <c r="M776" s="119"/>
      <c r="N776" s="119"/>
      <c r="O776" s="119"/>
      <c r="P776" s="124"/>
    </row>
    <row r="777" spans="11:16" ht="15" customHeight="1" x14ac:dyDescent="0.2">
      <c r="K777" s="119"/>
      <c r="L777" s="119"/>
      <c r="M777" s="119"/>
      <c r="N777" s="119"/>
      <c r="O777" s="119"/>
      <c r="P777" s="124"/>
    </row>
    <row r="778" spans="11:16" ht="15" customHeight="1" x14ac:dyDescent="0.2">
      <c r="K778" s="119"/>
      <c r="L778" s="119"/>
      <c r="M778" s="119"/>
      <c r="N778" s="119"/>
      <c r="O778" s="119"/>
      <c r="P778" s="124"/>
    </row>
    <row r="779" spans="11:16" ht="15" customHeight="1" x14ac:dyDescent="0.2">
      <c r="K779" s="119"/>
      <c r="L779" s="119"/>
      <c r="M779" s="119"/>
      <c r="N779" s="119"/>
      <c r="O779" s="119"/>
      <c r="P779" s="124"/>
    </row>
    <row r="780" spans="11:16" ht="15" customHeight="1" x14ac:dyDescent="0.2">
      <c r="K780" s="119"/>
      <c r="L780" s="119"/>
      <c r="M780" s="119"/>
      <c r="N780" s="119"/>
      <c r="O780" s="119"/>
      <c r="P780" s="124"/>
    </row>
    <row r="781" spans="11:16" ht="15" customHeight="1" x14ac:dyDescent="0.2">
      <c r="K781" s="119"/>
      <c r="L781" s="119"/>
      <c r="M781" s="119"/>
      <c r="N781" s="119"/>
      <c r="O781" s="119"/>
      <c r="P781" s="124"/>
    </row>
    <row r="782" spans="11:16" ht="15" customHeight="1" x14ac:dyDescent="0.2">
      <c r="K782" s="119"/>
      <c r="L782" s="119"/>
      <c r="M782" s="119"/>
      <c r="N782" s="119"/>
      <c r="O782" s="119"/>
      <c r="P782" s="124"/>
    </row>
    <row r="783" spans="11:16" ht="15" customHeight="1" x14ac:dyDescent="0.2">
      <c r="K783" s="119"/>
      <c r="L783" s="119"/>
      <c r="M783" s="119"/>
      <c r="N783" s="119"/>
      <c r="O783" s="119"/>
      <c r="P783" s="124"/>
    </row>
    <row r="784" spans="11:16" ht="15" customHeight="1" x14ac:dyDescent="0.2">
      <c r="K784" s="119"/>
      <c r="L784" s="119"/>
      <c r="M784" s="119"/>
      <c r="N784" s="119"/>
      <c r="O784" s="119"/>
      <c r="P784" s="124"/>
    </row>
    <row r="785" spans="11:16" ht="15" customHeight="1" x14ac:dyDescent="0.2">
      <c r="K785" s="119"/>
      <c r="L785" s="119"/>
      <c r="M785" s="119"/>
      <c r="N785" s="119"/>
      <c r="O785" s="119"/>
      <c r="P785" s="124"/>
    </row>
    <row r="786" spans="11:16" ht="15" customHeight="1" x14ac:dyDescent="0.2">
      <c r="K786" s="119"/>
      <c r="L786" s="119"/>
      <c r="M786" s="119"/>
      <c r="N786" s="119"/>
      <c r="O786" s="119"/>
      <c r="P786" s="124"/>
    </row>
    <row r="787" spans="11:16" ht="15" customHeight="1" x14ac:dyDescent="0.2">
      <c r="K787" s="119"/>
      <c r="L787" s="119"/>
      <c r="M787" s="119"/>
      <c r="N787" s="119"/>
      <c r="O787" s="119"/>
      <c r="P787" s="124"/>
    </row>
    <row r="788" spans="11:16" ht="15" customHeight="1" x14ac:dyDescent="0.2">
      <c r="K788" s="119"/>
      <c r="L788" s="119"/>
      <c r="M788" s="119"/>
      <c r="N788" s="119"/>
      <c r="O788" s="119"/>
      <c r="P788" s="124"/>
    </row>
    <row r="789" spans="11:16" ht="15" customHeight="1" x14ac:dyDescent="0.2">
      <c r="K789" s="119"/>
      <c r="L789" s="119"/>
      <c r="M789" s="119"/>
      <c r="N789" s="119"/>
      <c r="O789" s="119"/>
      <c r="P789" s="124"/>
    </row>
    <row r="790" spans="11:16" ht="15" customHeight="1" x14ac:dyDescent="0.2">
      <c r="K790" s="119"/>
      <c r="L790" s="119"/>
      <c r="M790" s="119"/>
      <c r="N790" s="119"/>
      <c r="O790" s="119"/>
      <c r="P790" s="124"/>
    </row>
    <row r="791" spans="11:16" ht="15" customHeight="1" x14ac:dyDescent="0.2">
      <c r="K791" s="119"/>
      <c r="L791" s="119"/>
      <c r="M791" s="119"/>
      <c r="N791" s="119"/>
      <c r="O791" s="119"/>
      <c r="P791" s="124"/>
    </row>
    <row r="792" spans="11:16" ht="15" customHeight="1" x14ac:dyDescent="0.2">
      <c r="K792" s="119"/>
      <c r="L792" s="119"/>
      <c r="M792" s="119"/>
      <c r="N792" s="119"/>
      <c r="O792" s="119"/>
      <c r="P792" s="124"/>
    </row>
    <row r="793" spans="11:16" ht="15" customHeight="1" x14ac:dyDescent="0.2">
      <c r="K793" s="119"/>
      <c r="L793" s="119"/>
      <c r="M793" s="119"/>
      <c r="N793" s="119"/>
      <c r="O793" s="119"/>
      <c r="P793" s="124"/>
    </row>
    <row r="794" spans="11:16" ht="15" customHeight="1" x14ac:dyDescent="0.2">
      <c r="K794" s="119"/>
      <c r="L794" s="119"/>
      <c r="M794" s="119"/>
      <c r="N794" s="119"/>
      <c r="O794" s="119"/>
      <c r="P794" s="124"/>
    </row>
    <row r="795" spans="11:16" ht="15" customHeight="1" x14ac:dyDescent="0.2">
      <c r="K795" s="119"/>
      <c r="L795" s="119"/>
      <c r="M795" s="119"/>
      <c r="N795" s="119"/>
      <c r="O795" s="119"/>
      <c r="P795" s="124"/>
    </row>
    <row r="796" spans="11:16" ht="15" customHeight="1" x14ac:dyDescent="0.2">
      <c r="K796" s="119"/>
      <c r="L796" s="119"/>
      <c r="M796" s="119"/>
      <c r="N796" s="119"/>
      <c r="O796" s="119"/>
      <c r="P796" s="124"/>
    </row>
    <row r="797" spans="11:16" ht="15" customHeight="1" x14ac:dyDescent="0.2">
      <c r="K797" s="119"/>
      <c r="L797" s="119"/>
      <c r="M797" s="119"/>
      <c r="N797" s="119"/>
      <c r="O797" s="119"/>
      <c r="P797" s="124"/>
    </row>
    <row r="798" spans="11:16" ht="15" customHeight="1" x14ac:dyDescent="0.2">
      <c r="K798" s="119"/>
      <c r="L798" s="119"/>
      <c r="M798" s="119"/>
      <c r="N798" s="119"/>
      <c r="O798" s="119"/>
      <c r="P798" s="124"/>
    </row>
    <row r="799" spans="11:16" ht="15" customHeight="1" x14ac:dyDescent="0.2">
      <c r="K799" s="119"/>
      <c r="L799" s="119"/>
      <c r="M799" s="119"/>
      <c r="N799" s="119"/>
      <c r="O799" s="119"/>
      <c r="P799" s="124"/>
    </row>
    <row r="800" spans="11:16" ht="15" customHeight="1" x14ac:dyDescent="0.2">
      <c r="K800" s="119"/>
      <c r="L800" s="119"/>
      <c r="M800" s="119"/>
      <c r="N800" s="119"/>
      <c r="O800" s="119"/>
      <c r="P800" s="124"/>
    </row>
    <row r="801" spans="11:16" ht="15" customHeight="1" x14ac:dyDescent="0.2">
      <c r="K801" s="119"/>
      <c r="L801" s="119"/>
      <c r="M801" s="119"/>
      <c r="N801" s="119"/>
      <c r="O801" s="119"/>
      <c r="P801" s="124"/>
    </row>
    <row r="802" spans="11:16" ht="15" customHeight="1" x14ac:dyDescent="0.2">
      <c r="K802" s="119"/>
      <c r="L802" s="119"/>
      <c r="M802" s="119"/>
      <c r="N802" s="119"/>
      <c r="O802" s="119"/>
      <c r="P802" s="124"/>
    </row>
    <row r="803" spans="11:16" ht="15" customHeight="1" x14ac:dyDescent="0.2">
      <c r="K803" s="119"/>
      <c r="L803" s="119"/>
      <c r="M803" s="119"/>
      <c r="N803" s="119"/>
      <c r="O803" s="119"/>
      <c r="P803" s="124"/>
    </row>
    <row r="804" spans="11:16" ht="15" customHeight="1" x14ac:dyDescent="0.2">
      <c r="K804" s="119"/>
      <c r="L804" s="119"/>
      <c r="M804" s="119"/>
      <c r="N804" s="119"/>
      <c r="O804" s="119"/>
      <c r="P804" s="124"/>
    </row>
    <row r="805" spans="11:16" ht="15" customHeight="1" x14ac:dyDescent="0.2">
      <c r="K805" s="119"/>
      <c r="L805" s="119"/>
      <c r="M805" s="119"/>
      <c r="N805" s="119"/>
      <c r="O805" s="119"/>
      <c r="P805" s="124"/>
    </row>
    <row r="806" spans="11:16" ht="15" customHeight="1" x14ac:dyDescent="0.2">
      <c r="K806" s="119"/>
      <c r="L806" s="119"/>
      <c r="M806" s="119"/>
      <c r="N806" s="119"/>
      <c r="O806" s="119"/>
      <c r="P806" s="124"/>
    </row>
    <row r="807" spans="11:16" ht="15" customHeight="1" x14ac:dyDescent="0.2">
      <c r="K807" s="119"/>
      <c r="L807" s="119"/>
      <c r="M807" s="119"/>
      <c r="N807" s="119"/>
      <c r="O807" s="119"/>
      <c r="P807" s="124"/>
    </row>
    <row r="808" spans="11:16" ht="15" customHeight="1" x14ac:dyDescent="0.2">
      <c r="K808" s="119"/>
      <c r="L808" s="119"/>
      <c r="M808" s="119"/>
      <c r="N808" s="119"/>
      <c r="O808" s="119"/>
      <c r="P808" s="124"/>
    </row>
    <row r="809" spans="11:16" ht="15" customHeight="1" x14ac:dyDescent="0.2">
      <c r="K809" s="119"/>
      <c r="L809" s="119"/>
      <c r="M809" s="119"/>
      <c r="N809" s="119"/>
      <c r="O809" s="119"/>
      <c r="P809" s="124"/>
    </row>
    <row r="810" spans="11:16" ht="15" customHeight="1" x14ac:dyDescent="0.2">
      <c r="K810" s="119"/>
      <c r="L810" s="119"/>
      <c r="M810" s="119"/>
      <c r="N810" s="119"/>
      <c r="O810" s="119"/>
      <c r="P810" s="124"/>
    </row>
    <row r="811" spans="11:16" ht="15" customHeight="1" x14ac:dyDescent="0.2">
      <c r="K811" s="119"/>
      <c r="L811" s="119"/>
      <c r="M811" s="119"/>
      <c r="N811" s="119"/>
      <c r="O811" s="119"/>
      <c r="P811" s="124"/>
    </row>
    <row r="812" spans="11:16" ht="15" customHeight="1" x14ac:dyDescent="0.2">
      <c r="K812" s="119"/>
      <c r="L812" s="119"/>
      <c r="M812" s="119"/>
      <c r="N812" s="119"/>
      <c r="O812" s="119"/>
      <c r="P812" s="124"/>
    </row>
    <row r="813" spans="11:16" ht="15" customHeight="1" x14ac:dyDescent="0.2">
      <c r="K813" s="119"/>
      <c r="L813" s="119"/>
      <c r="M813" s="119"/>
      <c r="N813" s="119"/>
      <c r="O813" s="119"/>
      <c r="P813" s="124"/>
    </row>
    <row r="814" spans="11:16" ht="15" customHeight="1" x14ac:dyDescent="0.2">
      <c r="K814" s="119"/>
      <c r="L814" s="119"/>
      <c r="M814" s="119"/>
      <c r="N814" s="119"/>
      <c r="O814" s="119"/>
      <c r="P814" s="124"/>
    </row>
    <row r="815" spans="11:16" ht="15" customHeight="1" x14ac:dyDescent="0.2">
      <c r="K815" s="119"/>
      <c r="L815" s="119"/>
      <c r="M815" s="119"/>
      <c r="N815" s="119"/>
      <c r="O815" s="119"/>
      <c r="P815" s="124"/>
    </row>
    <row r="816" spans="11:16" ht="15" customHeight="1" x14ac:dyDescent="0.2">
      <c r="K816" s="119"/>
      <c r="L816" s="119"/>
      <c r="M816" s="119"/>
      <c r="N816" s="119"/>
      <c r="O816" s="119"/>
      <c r="P816" s="124"/>
    </row>
    <row r="817" spans="11:16" ht="15" customHeight="1" x14ac:dyDescent="0.2">
      <c r="K817" s="119"/>
      <c r="L817" s="119"/>
      <c r="M817" s="119"/>
      <c r="N817" s="119"/>
      <c r="O817" s="119"/>
      <c r="P817" s="124"/>
    </row>
    <row r="818" spans="11:16" ht="15" customHeight="1" x14ac:dyDescent="0.2">
      <c r="K818" s="119"/>
      <c r="L818" s="119"/>
      <c r="M818" s="119"/>
      <c r="N818" s="119"/>
      <c r="O818" s="119"/>
      <c r="P818" s="124"/>
    </row>
    <row r="819" spans="11:16" ht="15" customHeight="1" x14ac:dyDescent="0.2">
      <c r="K819" s="119"/>
      <c r="L819" s="119"/>
      <c r="M819" s="119"/>
      <c r="N819" s="119"/>
      <c r="O819" s="119"/>
      <c r="P819" s="124"/>
    </row>
    <row r="820" spans="11:16" ht="15" customHeight="1" x14ac:dyDescent="0.2">
      <c r="K820" s="119"/>
      <c r="L820" s="119"/>
      <c r="M820" s="119"/>
      <c r="N820" s="119"/>
      <c r="O820" s="119"/>
      <c r="P820" s="124"/>
    </row>
    <row r="821" spans="11:16" ht="15" customHeight="1" x14ac:dyDescent="0.2">
      <c r="K821" s="119"/>
      <c r="L821" s="119"/>
      <c r="M821" s="119"/>
      <c r="N821" s="119"/>
      <c r="O821" s="119"/>
      <c r="P821" s="124"/>
    </row>
    <row r="822" spans="11:16" ht="15" customHeight="1" x14ac:dyDescent="0.2">
      <c r="K822" s="119"/>
      <c r="L822" s="119"/>
      <c r="M822" s="119"/>
      <c r="N822" s="119"/>
      <c r="O822" s="119"/>
      <c r="P822" s="124"/>
    </row>
    <row r="823" spans="11:16" ht="15" customHeight="1" x14ac:dyDescent="0.2">
      <c r="K823" s="119"/>
      <c r="L823" s="119"/>
      <c r="M823" s="119"/>
      <c r="N823" s="119"/>
      <c r="O823" s="119"/>
      <c r="P823" s="124"/>
    </row>
    <row r="824" spans="11:16" ht="15" customHeight="1" x14ac:dyDescent="0.2">
      <c r="K824" s="119"/>
      <c r="L824" s="119"/>
      <c r="M824" s="119"/>
      <c r="N824" s="119"/>
      <c r="O824" s="119"/>
      <c r="P824" s="124"/>
    </row>
    <row r="825" spans="11:16" ht="15" customHeight="1" x14ac:dyDescent="0.2">
      <c r="K825" s="119"/>
      <c r="L825" s="119"/>
      <c r="M825" s="119"/>
      <c r="N825" s="119"/>
      <c r="O825" s="119"/>
      <c r="P825" s="124"/>
    </row>
    <row r="826" spans="11:16" ht="15" customHeight="1" x14ac:dyDescent="0.2">
      <c r="K826" s="119"/>
      <c r="L826" s="119"/>
      <c r="M826" s="119"/>
      <c r="N826" s="119"/>
      <c r="O826" s="119"/>
      <c r="P826" s="124"/>
    </row>
    <row r="827" spans="11:16" ht="15" customHeight="1" x14ac:dyDescent="0.2">
      <c r="K827" s="119"/>
      <c r="L827" s="119"/>
      <c r="M827" s="119"/>
      <c r="N827" s="119"/>
      <c r="O827" s="119"/>
      <c r="P827" s="124"/>
    </row>
    <row r="828" spans="11:16" ht="15" customHeight="1" x14ac:dyDescent="0.2">
      <c r="K828" s="119"/>
      <c r="L828" s="119"/>
      <c r="M828" s="119"/>
      <c r="N828" s="119"/>
      <c r="O828" s="119"/>
      <c r="P828" s="124"/>
    </row>
    <row r="829" spans="11:16" ht="15" customHeight="1" x14ac:dyDescent="0.2">
      <c r="K829" s="119"/>
      <c r="L829" s="119"/>
      <c r="M829" s="119"/>
      <c r="N829" s="119"/>
      <c r="O829" s="119"/>
      <c r="P829" s="124"/>
    </row>
    <row r="830" spans="11:16" ht="15" customHeight="1" x14ac:dyDescent="0.2">
      <c r="K830" s="119"/>
      <c r="L830" s="119"/>
      <c r="M830" s="119"/>
      <c r="N830" s="119"/>
      <c r="O830" s="119"/>
      <c r="P830" s="124"/>
    </row>
    <row r="831" spans="11:16" ht="15" customHeight="1" x14ac:dyDescent="0.2">
      <c r="K831" s="119"/>
      <c r="L831" s="119"/>
      <c r="M831" s="119"/>
      <c r="N831" s="119"/>
      <c r="O831" s="119"/>
      <c r="P831" s="124"/>
    </row>
    <row r="832" spans="11:16" ht="15" customHeight="1" x14ac:dyDescent="0.2">
      <c r="K832" s="119"/>
      <c r="L832" s="119"/>
      <c r="M832" s="119"/>
      <c r="N832" s="119"/>
      <c r="O832" s="119"/>
      <c r="P832" s="124"/>
    </row>
    <row r="833" spans="11:16" ht="15" customHeight="1" x14ac:dyDescent="0.2">
      <c r="K833" s="119"/>
      <c r="L833" s="119"/>
      <c r="M833" s="119"/>
      <c r="N833" s="119"/>
      <c r="O833" s="119"/>
      <c r="P833" s="124"/>
    </row>
    <row r="834" spans="11:16" ht="15" customHeight="1" x14ac:dyDescent="0.2">
      <c r="K834" s="119"/>
      <c r="L834" s="119"/>
      <c r="M834" s="119"/>
      <c r="N834" s="119"/>
      <c r="O834" s="119"/>
      <c r="P834" s="124"/>
    </row>
    <row r="835" spans="11:16" ht="15" customHeight="1" x14ac:dyDescent="0.2">
      <c r="K835" s="119"/>
      <c r="L835" s="119"/>
      <c r="M835" s="119"/>
      <c r="N835" s="119"/>
      <c r="O835" s="119"/>
      <c r="P835" s="124"/>
    </row>
    <row r="836" spans="11:16" ht="15" customHeight="1" x14ac:dyDescent="0.2">
      <c r="K836" s="119"/>
      <c r="L836" s="119"/>
      <c r="M836" s="119"/>
      <c r="N836" s="119"/>
      <c r="O836" s="119"/>
      <c r="P836" s="124"/>
    </row>
    <row r="837" spans="11:16" ht="15" customHeight="1" x14ac:dyDescent="0.2">
      <c r="K837" s="119"/>
      <c r="L837" s="119"/>
      <c r="M837" s="119"/>
      <c r="N837" s="119"/>
      <c r="O837" s="119"/>
      <c r="P837" s="124"/>
    </row>
    <row r="838" spans="11:16" ht="15" customHeight="1" x14ac:dyDescent="0.2">
      <c r="K838" s="119"/>
      <c r="L838" s="119"/>
      <c r="M838" s="119"/>
      <c r="N838" s="119"/>
      <c r="O838" s="119"/>
      <c r="P838" s="124"/>
    </row>
    <row r="839" spans="11:16" ht="15" customHeight="1" x14ac:dyDescent="0.2">
      <c r="K839" s="119"/>
      <c r="L839" s="119"/>
      <c r="M839" s="119"/>
      <c r="N839" s="119"/>
      <c r="O839" s="119"/>
      <c r="P839" s="124"/>
    </row>
    <row r="840" spans="11:16" ht="15" customHeight="1" x14ac:dyDescent="0.2">
      <c r="K840" s="119"/>
      <c r="L840" s="119"/>
      <c r="M840" s="119"/>
      <c r="N840" s="119"/>
      <c r="O840" s="119"/>
      <c r="P840" s="124"/>
    </row>
    <row r="841" spans="11:16" ht="15" customHeight="1" x14ac:dyDescent="0.2">
      <c r="K841" s="119"/>
      <c r="L841" s="119"/>
      <c r="M841" s="119"/>
      <c r="N841" s="119"/>
      <c r="O841" s="119"/>
      <c r="P841" s="124"/>
    </row>
    <row r="842" spans="11:16" ht="15" customHeight="1" x14ac:dyDescent="0.2">
      <c r="K842" s="119"/>
      <c r="L842" s="119"/>
      <c r="M842" s="119"/>
      <c r="N842" s="119"/>
      <c r="O842" s="119"/>
      <c r="P842" s="124"/>
    </row>
    <row r="843" spans="11:16" ht="15" customHeight="1" x14ac:dyDescent="0.2">
      <c r="K843" s="119"/>
      <c r="L843" s="119"/>
      <c r="M843" s="119"/>
      <c r="N843" s="119"/>
      <c r="O843" s="119"/>
      <c r="P843" s="124"/>
    </row>
    <row r="844" spans="11:16" ht="15" customHeight="1" x14ac:dyDescent="0.2">
      <c r="K844" s="119"/>
      <c r="L844" s="119"/>
      <c r="M844" s="119"/>
      <c r="N844" s="119"/>
      <c r="O844" s="119"/>
      <c r="P844" s="124"/>
    </row>
    <row r="845" spans="11:16" ht="15" customHeight="1" x14ac:dyDescent="0.2">
      <c r="K845" s="119"/>
      <c r="L845" s="119"/>
      <c r="M845" s="119"/>
      <c r="N845" s="119"/>
      <c r="O845" s="119"/>
      <c r="P845" s="124"/>
    </row>
    <row r="846" spans="11:16" ht="15" customHeight="1" x14ac:dyDescent="0.2">
      <c r="K846" s="119"/>
      <c r="L846" s="119"/>
      <c r="M846" s="119"/>
      <c r="N846" s="119"/>
      <c r="O846" s="119"/>
      <c r="P846" s="124"/>
    </row>
    <row r="847" spans="11:16" ht="15" customHeight="1" x14ac:dyDescent="0.2">
      <c r="K847" s="119"/>
      <c r="L847" s="119"/>
      <c r="M847" s="119"/>
      <c r="N847" s="119"/>
      <c r="O847" s="119"/>
      <c r="P847" s="124"/>
    </row>
    <row r="848" spans="11:16" ht="15" customHeight="1" x14ac:dyDescent="0.2">
      <c r="K848" s="119"/>
      <c r="L848" s="119"/>
      <c r="M848" s="119"/>
      <c r="N848" s="119"/>
      <c r="O848" s="119"/>
      <c r="P848" s="124"/>
    </row>
    <row r="849" spans="11:16" ht="15" customHeight="1" x14ac:dyDescent="0.2">
      <c r="K849" s="119"/>
      <c r="L849" s="119"/>
      <c r="M849" s="119"/>
      <c r="N849" s="119"/>
      <c r="O849" s="119"/>
      <c r="P849" s="124"/>
    </row>
    <row r="850" spans="11:16" ht="15" customHeight="1" x14ac:dyDescent="0.2">
      <c r="K850" s="119"/>
      <c r="L850" s="119"/>
      <c r="M850" s="119"/>
      <c r="N850" s="119"/>
      <c r="O850" s="119"/>
      <c r="P850" s="124"/>
    </row>
    <row r="851" spans="11:16" ht="15" customHeight="1" x14ac:dyDescent="0.2">
      <c r="K851" s="119"/>
      <c r="L851" s="119"/>
      <c r="M851" s="119"/>
      <c r="N851" s="119"/>
      <c r="O851" s="119"/>
      <c r="P851" s="124"/>
    </row>
    <row r="852" spans="11:16" ht="15" customHeight="1" x14ac:dyDescent="0.2">
      <c r="K852" s="119"/>
      <c r="L852" s="119"/>
      <c r="M852" s="119"/>
      <c r="N852" s="119"/>
      <c r="O852" s="119"/>
      <c r="P852" s="124"/>
    </row>
    <row r="853" spans="11:16" ht="15" customHeight="1" x14ac:dyDescent="0.2">
      <c r="K853" s="119"/>
      <c r="L853" s="119"/>
      <c r="M853" s="119"/>
      <c r="N853" s="119"/>
      <c r="O853" s="119"/>
      <c r="P853" s="124"/>
    </row>
    <row r="854" spans="11:16" ht="15" customHeight="1" x14ac:dyDescent="0.2">
      <c r="K854" s="119"/>
      <c r="L854" s="119"/>
      <c r="M854" s="119"/>
      <c r="N854" s="119"/>
      <c r="O854" s="119"/>
      <c r="P854" s="124"/>
    </row>
    <row r="855" spans="11:16" ht="15" customHeight="1" x14ac:dyDescent="0.2">
      <c r="K855" s="119"/>
      <c r="L855" s="119"/>
      <c r="M855" s="119"/>
      <c r="N855" s="119"/>
      <c r="O855" s="119"/>
      <c r="P855" s="124"/>
    </row>
    <row r="856" spans="11:16" ht="15" customHeight="1" x14ac:dyDescent="0.2">
      <c r="K856" s="119"/>
      <c r="L856" s="119"/>
      <c r="M856" s="119"/>
      <c r="N856" s="119"/>
      <c r="O856" s="119"/>
      <c r="P856" s="124"/>
    </row>
    <row r="857" spans="11:16" ht="15" customHeight="1" x14ac:dyDescent="0.2">
      <c r="K857" s="119"/>
      <c r="L857" s="119"/>
      <c r="M857" s="119"/>
      <c r="N857" s="119"/>
      <c r="O857" s="119"/>
      <c r="P857" s="124"/>
    </row>
    <row r="858" spans="11:16" ht="15" customHeight="1" x14ac:dyDescent="0.2">
      <c r="K858" s="119"/>
      <c r="L858" s="119"/>
      <c r="M858" s="119"/>
      <c r="N858" s="119"/>
      <c r="O858" s="119"/>
      <c r="P858" s="124"/>
    </row>
    <row r="859" spans="11:16" ht="15" customHeight="1" x14ac:dyDescent="0.2">
      <c r="K859" s="119"/>
      <c r="L859" s="119"/>
      <c r="M859" s="119"/>
      <c r="N859" s="119"/>
      <c r="O859" s="119"/>
      <c r="P859" s="124"/>
    </row>
    <row r="860" spans="11:16" ht="15" customHeight="1" x14ac:dyDescent="0.2">
      <c r="K860" s="119"/>
      <c r="L860" s="119"/>
      <c r="M860" s="119"/>
      <c r="N860" s="119"/>
      <c r="O860" s="119"/>
      <c r="P860" s="124"/>
    </row>
    <row r="861" spans="11:16" ht="15" customHeight="1" x14ac:dyDescent="0.2">
      <c r="K861" s="119"/>
      <c r="L861" s="119"/>
      <c r="M861" s="119"/>
      <c r="N861" s="119"/>
      <c r="O861" s="119"/>
      <c r="P861" s="124"/>
    </row>
    <row r="862" spans="11:16" ht="15" customHeight="1" x14ac:dyDescent="0.2">
      <c r="K862" s="119"/>
      <c r="L862" s="119"/>
      <c r="M862" s="119"/>
      <c r="N862" s="119"/>
      <c r="O862" s="119"/>
      <c r="P862" s="124"/>
    </row>
    <row r="863" spans="11:16" ht="15" customHeight="1" x14ac:dyDescent="0.2">
      <c r="K863" s="119"/>
      <c r="L863" s="119"/>
      <c r="M863" s="119"/>
      <c r="N863" s="119"/>
      <c r="O863" s="119"/>
      <c r="P863" s="124"/>
    </row>
    <row r="864" spans="11:16" ht="15" customHeight="1" x14ac:dyDescent="0.2">
      <c r="K864" s="119"/>
      <c r="L864" s="119"/>
      <c r="M864" s="119"/>
      <c r="N864" s="119"/>
      <c r="O864" s="119"/>
      <c r="P864" s="124"/>
    </row>
    <row r="865" spans="11:16" ht="15" customHeight="1" x14ac:dyDescent="0.2">
      <c r="K865" s="119"/>
      <c r="L865" s="119"/>
      <c r="M865" s="119"/>
      <c r="N865" s="119"/>
      <c r="O865" s="119"/>
      <c r="P865" s="124"/>
    </row>
    <row r="866" spans="11:16" ht="15" customHeight="1" x14ac:dyDescent="0.2">
      <c r="K866" s="119"/>
      <c r="L866" s="119"/>
      <c r="M866" s="119"/>
      <c r="N866" s="119"/>
      <c r="O866" s="119"/>
      <c r="P866" s="124"/>
    </row>
    <row r="867" spans="11:16" ht="15" customHeight="1" x14ac:dyDescent="0.2">
      <c r="K867" s="119"/>
      <c r="L867" s="119"/>
      <c r="M867" s="119"/>
      <c r="N867" s="119"/>
      <c r="O867" s="119"/>
      <c r="P867" s="124"/>
    </row>
    <row r="868" spans="11:16" ht="15" customHeight="1" x14ac:dyDescent="0.2">
      <c r="K868" s="119"/>
      <c r="L868" s="119"/>
      <c r="M868" s="119"/>
      <c r="N868" s="119"/>
      <c r="O868" s="119"/>
      <c r="P868" s="124"/>
    </row>
    <row r="869" spans="11:16" ht="15" customHeight="1" x14ac:dyDescent="0.2">
      <c r="K869" s="119"/>
      <c r="L869" s="119"/>
      <c r="M869" s="119"/>
      <c r="N869" s="119"/>
      <c r="O869" s="119"/>
      <c r="P869" s="124"/>
    </row>
    <row r="870" spans="11:16" ht="15" customHeight="1" x14ac:dyDescent="0.2">
      <c r="K870" s="119"/>
      <c r="L870" s="119"/>
      <c r="M870" s="119"/>
      <c r="N870" s="119"/>
      <c r="O870" s="119"/>
      <c r="P870" s="124"/>
    </row>
    <row r="871" spans="11:16" ht="15" customHeight="1" x14ac:dyDescent="0.2">
      <c r="K871" s="119"/>
      <c r="L871" s="119"/>
      <c r="M871" s="119"/>
      <c r="N871" s="119"/>
      <c r="O871" s="119"/>
      <c r="P871" s="124"/>
    </row>
    <row r="872" spans="11:16" ht="15" customHeight="1" x14ac:dyDescent="0.2">
      <c r="K872" s="119"/>
      <c r="L872" s="119"/>
      <c r="M872" s="119"/>
      <c r="N872" s="119"/>
      <c r="O872" s="119"/>
      <c r="P872" s="124"/>
    </row>
    <row r="873" spans="11:16" ht="15" customHeight="1" x14ac:dyDescent="0.2">
      <c r="K873" s="119"/>
      <c r="L873" s="119"/>
      <c r="M873" s="119"/>
      <c r="N873" s="119"/>
      <c r="O873" s="119"/>
      <c r="P873" s="124"/>
    </row>
    <row r="874" spans="11:16" ht="15" customHeight="1" x14ac:dyDescent="0.2">
      <c r="K874" s="119"/>
      <c r="L874" s="119"/>
      <c r="M874" s="119"/>
      <c r="N874" s="119"/>
      <c r="O874" s="119"/>
      <c r="P874" s="124"/>
    </row>
    <row r="875" spans="11:16" ht="15" customHeight="1" x14ac:dyDescent="0.2">
      <c r="K875" s="119"/>
      <c r="L875" s="119"/>
      <c r="M875" s="119"/>
      <c r="N875" s="119"/>
      <c r="O875" s="119"/>
      <c r="P875" s="124"/>
    </row>
    <row r="876" spans="11:16" ht="15" customHeight="1" x14ac:dyDescent="0.2">
      <c r="K876" s="119"/>
      <c r="L876" s="119"/>
      <c r="M876" s="119"/>
      <c r="N876" s="119"/>
      <c r="O876" s="119"/>
      <c r="P876" s="124"/>
    </row>
    <row r="877" spans="11:16" ht="15" customHeight="1" x14ac:dyDescent="0.2">
      <c r="K877" s="119"/>
      <c r="L877" s="119"/>
      <c r="M877" s="119"/>
      <c r="N877" s="119"/>
      <c r="O877" s="119"/>
      <c r="P877" s="124"/>
    </row>
    <row r="878" spans="11:16" ht="15" customHeight="1" x14ac:dyDescent="0.2">
      <c r="K878" s="119"/>
      <c r="L878" s="119"/>
      <c r="M878" s="119"/>
      <c r="N878" s="119"/>
      <c r="O878" s="119"/>
      <c r="P878" s="124"/>
    </row>
    <row r="879" spans="11:16" ht="15" customHeight="1" x14ac:dyDescent="0.2">
      <c r="K879" s="119"/>
      <c r="L879" s="119"/>
      <c r="M879" s="119"/>
      <c r="N879" s="119"/>
      <c r="O879" s="119"/>
      <c r="P879" s="124"/>
    </row>
    <row r="880" spans="11:16" ht="15" customHeight="1" x14ac:dyDescent="0.2">
      <c r="K880" s="119"/>
      <c r="L880" s="119"/>
      <c r="M880" s="119"/>
      <c r="N880" s="119"/>
      <c r="O880" s="119"/>
      <c r="P880" s="124"/>
    </row>
    <row r="881" spans="11:16" ht="15" customHeight="1" x14ac:dyDescent="0.2">
      <c r="K881" s="119"/>
      <c r="L881" s="119"/>
      <c r="M881" s="119"/>
      <c r="N881" s="119"/>
      <c r="O881" s="119"/>
      <c r="P881" s="124"/>
    </row>
    <row r="882" spans="11:16" ht="15" customHeight="1" x14ac:dyDescent="0.2">
      <c r="K882" s="119"/>
      <c r="L882" s="119"/>
      <c r="M882" s="119"/>
      <c r="N882" s="119"/>
      <c r="O882" s="119"/>
      <c r="P882" s="124"/>
    </row>
    <row r="883" spans="11:16" ht="15" customHeight="1" x14ac:dyDescent="0.2">
      <c r="K883" s="119"/>
      <c r="L883" s="119"/>
      <c r="M883" s="119"/>
      <c r="N883" s="119"/>
      <c r="O883" s="119"/>
      <c r="P883" s="124"/>
    </row>
    <row r="884" spans="11:16" ht="15" customHeight="1" x14ac:dyDescent="0.2">
      <c r="K884" s="119"/>
      <c r="L884" s="119"/>
      <c r="M884" s="119"/>
      <c r="N884" s="119"/>
      <c r="O884" s="119"/>
      <c r="P884" s="124"/>
    </row>
    <row r="885" spans="11:16" ht="15" customHeight="1" x14ac:dyDescent="0.2">
      <c r="K885" s="119"/>
      <c r="L885" s="119"/>
      <c r="M885" s="119"/>
      <c r="N885" s="119"/>
      <c r="O885" s="119"/>
      <c r="P885" s="124"/>
    </row>
    <row r="886" spans="11:16" ht="15" customHeight="1" x14ac:dyDescent="0.2">
      <c r="K886" s="119"/>
      <c r="L886" s="119"/>
      <c r="M886" s="119"/>
      <c r="N886" s="119"/>
      <c r="O886" s="119"/>
      <c r="P886" s="124"/>
    </row>
    <row r="887" spans="11:16" ht="15" customHeight="1" x14ac:dyDescent="0.2">
      <c r="K887" s="119"/>
      <c r="L887" s="119"/>
      <c r="M887" s="119"/>
      <c r="N887" s="119"/>
      <c r="O887" s="119"/>
      <c r="P887" s="124"/>
    </row>
    <row r="888" spans="11:16" ht="15" customHeight="1" x14ac:dyDescent="0.2">
      <c r="K888" s="119"/>
      <c r="L888" s="119"/>
      <c r="M888" s="119"/>
      <c r="N888" s="119"/>
      <c r="O888" s="119"/>
      <c r="P888" s="124"/>
    </row>
    <row r="889" spans="11:16" ht="15" customHeight="1" x14ac:dyDescent="0.2">
      <c r="K889" s="119"/>
      <c r="L889" s="119"/>
      <c r="M889" s="119"/>
      <c r="N889" s="119"/>
      <c r="O889" s="119"/>
      <c r="P889" s="124"/>
    </row>
    <row r="890" spans="11:16" ht="15" customHeight="1" x14ac:dyDescent="0.2">
      <c r="K890" s="119"/>
      <c r="L890" s="119"/>
      <c r="M890" s="119"/>
      <c r="N890" s="119"/>
      <c r="O890" s="119"/>
      <c r="P890" s="124"/>
    </row>
    <row r="891" spans="11:16" ht="15" customHeight="1" x14ac:dyDescent="0.2">
      <c r="K891" s="119"/>
      <c r="L891" s="119"/>
      <c r="M891" s="119"/>
      <c r="N891" s="119"/>
      <c r="O891" s="119"/>
      <c r="P891" s="124"/>
    </row>
    <row r="892" spans="11:16" ht="15" customHeight="1" x14ac:dyDescent="0.2">
      <c r="K892" s="119"/>
      <c r="L892" s="119"/>
      <c r="M892" s="119"/>
      <c r="N892" s="119"/>
      <c r="O892" s="119"/>
      <c r="P892" s="124"/>
    </row>
    <row r="893" spans="11:16" ht="15" customHeight="1" x14ac:dyDescent="0.2">
      <c r="K893" s="119"/>
      <c r="L893" s="119"/>
      <c r="M893" s="119"/>
      <c r="N893" s="119"/>
      <c r="O893" s="119"/>
      <c r="P893" s="124"/>
    </row>
    <row r="894" spans="11:16" ht="15" customHeight="1" x14ac:dyDescent="0.2">
      <c r="K894" s="119"/>
      <c r="L894" s="119"/>
      <c r="M894" s="119"/>
      <c r="N894" s="119"/>
      <c r="O894" s="119"/>
      <c r="P894" s="124"/>
    </row>
    <row r="895" spans="11:16" ht="15" customHeight="1" x14ac:dyDescent="0.2">
      <c r="K895" s="119"/>
      <c r="L895" s="119"/>
      <c r="M895" s="119"/>
      <c r="N895" s="119"/>
      <c r="O895" s="119"/>
      <c r="P895" s="124"/>
    </row>
    <row r="896" spans="11:16" ht="15" customHeight="1" x14ac:dyDescent="0.2">
      <c r="K896" s="119"/>
      <c r="L896" s="119"/>
      <c r="M896" s="119"/>
      <c r="N896" s="119"/>
      <c r="O896" s="119"/>
      <c r="P896" s="124"/>
    </row>
    <row r="897" spans="11:16" ht="15" customHeight="1" x14ac:dyDescent="0.2">
      <c r="K897" s="119"/>
      <c r="L897" s="119"/>
      <c r="M897" s="119"/>
      <c r="N897" s="119"/>
      <c r="O897" s="119"/>
      <c r="P897" s="124"/>
    </row>
    <row r="898" spans="11:16" ht="15" customHeight="1" x14ac:dyDescent="0.2">
      <c r="K898" s="119"/>
      <c r="L898" s="119"/>
      <c r="M898" s="119"/>
      <c r="N898" s="119"/>
      <c r="O898" s="119"/>
      <c r="P898" s="124"/>
    </row>
    <row r="899" spans="11:16" ht="15" customHeight="1" x14ac:dyDescent="0.2">
      <c r="K899" s="119"/>
      <c r="L899" s="119"/>
      <c r="M899" s="119"/>
      <c r="N899" s="119"/>
      <c r="O899" s="119"/>
      <c r="P899" s="124"/>
    </row>
    <row r="900" spans="11:16" ht="15" customHeight="1" x14ac:dyDescent="0.2">
      <c r="K900" s="119"/>
      <c r="L900" s="119"/>
      <c r="M900" s="119"/>
      <c r="N900" s="119"/>
      <c r="O900" s="119"/>
      <c r="P900" s="124"/>
    </row>
    <row r="901" spans="11:16" ht="15" customHeight="1" x14ac:dyDescent="0.2">
      <c r="K901" s="119"/>
      <c r="L901" s="119"/>
      <c r="M901" s="119"/>
      <c r="N901" s="119"/>
      <c r="O901" s="119"/>
      <c r="P901" s="124"/>
    </row>
    <row r="902" spans="11:16" ht="15" customHeight="1" x14ac:dyDescent="0.2">
      <c r="K902" s="119"/>
      <c r="L902" s="119"/>
      <c r="M902" s="119"/>
      <c r="N902" s="119"/>
      <c r="O902" s="119"/>
      <c r="P902" s="124"/>
    </row>
    <row r="903" spans="11:16" ht="15" customHeight="1" x14ac:dyDescent="0.2">
      <c r="K903" s="119"/>
      <c r="L903" s="119"/>
      <c r="M903" s="119"/>
      <c r="N903" s="119"/>
      <c r="O903" s="119"/>
      <c r="P903" s="124"/>
    </row>
    <row r="904" spans="11:16" ht="15" customHeight="1" x14ac:dyDescent="0.2">
      <c r="K904" s="119"/>
      <c r="L904" s="119"/>
      <c r="M904" s="119"/>
      <c r="N904" s="119"/>
      <c r="O904" s="119"/>
      <c r="P904" s="124"/>
    </row>
    <row r="905" spans="11:16" ht="15" customHeight="1" x14ac:dyDescent="0.2">
      <c r="K905" s="119"/>
      <c r="L905" s="119"/>
      <c r="M905" s="119"/>
      <c r="N905" s="119"/>
      <c r="O905" s="119"/>
      <c r="P905" s="124"/>
    </row>
    <row r="906" spans="11:16" ht="15" customHeight="1" x14ac:dyDescent="0.2">
      <c r="K906" s="119"/>
      <c r="L906" s="119"/>
      <c r="M906" s="119"/>
      <c r="N906" s="119"/>
      <c r="O906" s="119"/>
      <c r="P906" s="124"/>
    </row>
    <row r="907" spans="11:16" ht="15" customHeight="1" x14ac:dyDescent="0.2">
      <c r="K907" s="119"/>
      <c r="L907" s="119"/>
      <c r="M907" s="119"/>
      <c r="N907" s="119"/>
      <c r="O907" s="119"/>
      <c r="P907" s="124"/>
    </row>
    <row r="908" spans="11:16" ht="15" customHeight="1" x14ac:dyDescent="0.2">
      <c r="K908" s="119"/>
      <c r="L908" s="119"/>
      <c r="M908" s="119"/>
      <c r="N908" s="119"/>
      <c r="O908" s="119"/>
      <c r="P908" s="124"/>
    </row>
    <row r="909" spans="11:16" ht="15" customHeight="1" x14ac:dyDescent="0.2">
      <c r="K909" s="119"/>
      <c r="L909" s="119"/>
      <c r="M909" s="119"/>
      <c r="N909" s="119"/>
      <c r="O909" s="119"/>
      <c r="P909" s="124"/>
    </row>
    <row r="910" spans="11:16" ht="15" customHeight="1" x14ac:dyDescent="0.2">
      <c r="K910" s="119"/>
      <c r="L910" s="119"/>
      <c r="M910" s="119"/>
      <c r="N910" s="119"/>
      <c r="O910" s="119"/>
      <c r="P910" s="124"/>
    </row>
    <row r="911" spans="11:16" ht="15" customHeight="1" x14ac:dyDescent="0.2">
      <c r="K911" s="119"/>
      <c r="L911" s="119"/>
      <c r="M911" s="119"/>
      <c r="N911" s="119"/>
      <c r="O911" s="119"/>
      <c r="P911" s="124"/>
    </row>
    <row r="912" spans="11:16" ht="15" customHeight="1" x14ac:dyDescent="0.2">
      <c r="K912" s="119"/>
      <c r="L912" s="119"/>
      <c r="M912" s="119"/>
      <c r="N912" s="119"/>
      <c r="O912" s="119"/>
      <c r="P912" s="124"/>
    </row>
    <row r="913" spans="11:16" ht="15" customHeight="1" x14ac:dyDescent="0.2">
      <c r="K913" s="119"/>
      <c r="L913" s="119"/>
      <c r="M913" s="119"/>
      <c r="N913" s="119"/>
      <c r="O913" s="119"/>
      <c r="P913" s="124"/>
    </row>
    <row r="914" spans="11:16" ht="15" customHeight="1" x14ac:dyDescent="0.2">
      <c r="K914" s="119"/>
      <c r="L914" s="119"/>
      <c r="M914" s="119"/>
      <c r="N914" s="119"/>
      <c r="O914" s="119"/>
      <c r="P914" s="124"/>
    </row>
    <row r="915" spans="11:16" ht="15" customHeight="1" x14ac:dyDescent="0.2">
      <c r="K915" s="119"/>
      <c r="L915" s="119"/>
      <c r="M915" s="119"/>
      <c r="N915" s="119"/>
      <c r="O915" s="119"/>
      <c r="P915" s="124"/>
    </row>
    <row r="916" spans="11:16" ht="15" customHeight="1" x14ac:dyDescent="0.2">
      <c r="K916" s="119"/>
      <c r="L916" s="119"/>
      <c r="M916" s="119"/>
      <c r="N916" s="119"/>
      <c r="O916" s="119"/>
      <c r="P916" s="124"/>
    </row>
    <row r="917" spans="11:16" ht="15" customHeight="1" x14ac:dyDescent="0.2">
      <c r="K917" s="119"/>
      <c r="L917" s="119"/>
      <c r="M917" s="119"/>
      <c r="N917" s="119"/>
      <c r="O917" s="119"/>
      <c r="P917" s="124"/>
    </row>
    <row r="918" spans="11:16" ht="15" customHeight="1" x14ac:dyDescent="0.2">
      <c r="K918" s="119"/>
      <c r="L918" s="119"/>
      <c r="M918" s="119"/>
      <c r="N918" s="119"/>
      <c r="O918" s="119"/>
      <c r="P918" s="124"/>
    </row>
    <row r="919" spans="11:16" ht="15" customHeight="1" x14ac:dyDescent="0.2">
      <c r="K919" s="119"/>
      <c r="L919" s="119"/>
      <c r="M919" s="119"/>
      <c r="N919" s="119"/>
      <c r="O919" s="119"/>
      <c r="P919" s="124"/>
    </row>
    <row r="920" spans="11:16" ht="15" customHeight="1" x14ac:dyDescent="0.2">
      <c r="K920" s="119"/>
      <c r="L920" s="119"/>
      <c r="M920" s="119"/>
      <c r="N920" s="119"/>
      <c r="O920" s="119"/>
      <c r="P920" s="124"/>
    </row>
    <row r="921" spans="11:16" ht="15" customHeight="1" x14ac:dyDescent="0.2">
      <c r="K921" s="119"/>
      <c r="L921" s="119"/>
      <c r="M921" s="119"/>
      <c r="N921" s="119"/>
      <c r="O921" s="119"/>
      <c r="P921" s="124"/>
    </row>
    <row r="922" spans="11:16" ht="15" customHeight="1" x14ac:dyDescent="0.2">
      <c r="K922" s="119"/>
      <c r="L922" s="119"/>
      <c r="M922" s="119"/>
      <c r="N922" s="119"/>
      <c r="O922" s="119"/>
      <c r="P922" s="124"/>
    </row>
    <row r="923" spans="11:16" ht="15" customHeight="1" x14ac:dyDescent="0.2">
      <c r="K923" s="119"/>
      <c r="L923" s="119"/>
      <c r="M923" s="119"/>
      <c r="N923" s="119"/>
      <c r="O923" s="119"/>
      <c r="P923" s="124"/>
    </row>
    <row r="924" spans="11:16" ht="15" customHeight="1" x14ac:dyDescent="0.2">
      <c r="K924" s="119"/>
      <c r="L924" s="119"/>
      <c r="M924" s="119"/>
      <c r="N924" s="119"/>
      <c r="O924" s="119"/>
      <c r="P924" s="124"/>
    </row>
    <row r="925" spans="11:16" ht="15" customHeight="1" x14ac:dyDescent="0.2">
      <c r="K925" s="119"/>
      <c r="L925" s="119"/>
      <c r="M925" s="119"/>
      <c r="N925" s="119"/>
      <c r="O925" s="119"/>
      <c r="P925" s="124"/>
    </row>
    <row r="926" spans="11:16" ht="15" customHeight="1" x14ac:dyDescent="0.2">
      <c r="K926" s="119"/>
      <c r="L926" s="119"/>
      <c r="M926" s="119"/>
      <c r="N926" s="119"/>
      <c r="O926" s="119"/>
      <c r="P926" s="124"/>
    </row>
    <row r="927" spans="11:16" ht="15" customHeight="1" x14ac:dyDescent="0.2">
      <c r="K927" s="119"/>
      <c r="L927" s="119"/>
      <c r="M927" s="119"/>
      <c r="N927" s="119"/>
      <c r="O927" s="119"/>
      <c r="P927" s="124"/>
    </row>
    <row r="928" spans="11:16" ht="15" customHeight="1" x14ac:dyDescent="0.2">
      <c r="K928" s="119"/>
      <c r="L928" s="119"/>
      <c r="M928" s="119"/>
      <c r="N928" s="119"/>
      <c r="O928" s="119"/>
      <c r="P928" s="124"/>
    </row>
    <row r="929" spans="11:16" ht="15" customHeight="1" x14ac:dyDescent="0.2">
      <c r="K929" s="119"/>
      <c r="L929" s="119"/>
      <c r="M929" s="119"/>
      <c r="N929" s="119"/>
      <c r="O929" s="119"/>
      <c r="P929" s="124"/>
    </row>
    <row r="930" spans="11:16" ht="15" customHeight="1" x14ac:dyDescent="0.2">
      <c r="K930" s="119"/>
      <c r="L930" s="119"/>
      <c r="M930" s="119"/>
      <c r="N930" s="119"/>
      <c r="O930" s="119"/>
      <c r="P930" s="124"/>
    </row>
    <row r="931" spans="11:16" ht="15" customHeight="1" x14ac:dyDescent="0.2">
      <c r="K931" s="119"/>
      <c r="L931" s="119"/>
      <c r="M931" s="119"/>
      <c r="N931" s="119"/>
      <c r="O931" s="119"/>
      <c r="P931" s="124"/>
    </row>
    <row r="932" spans="11:16" ht="15" customHeight="1" x14ac:dyDescent="0.2">
      <c r="K932" s="119"/>
      <c r="L932" s="119"/>
      <c r="M932" s="119"/>
      <c r="N932" s="119"/>
      <c r="O932" s="119"/>
      <c r="P932" s="124"/>
    </row>
    <row r="933" spans="11:16" ht="15" customHeight="1" x14ac:dyDescent="0.2">
      <c r="K933" s="119"/>
      <c r="L933" s="119"/>
      <c r="M933" s="119"/>
      <c r="N933" s="119"/>
      <c r="O933" s="119"/>
      <c r="P933" s="124"/>
    </row>
    <row r="934" spans="11:16" ht="15" customHeight="1" x14ac:dyDescent="0.2">
      <c r="K934" s="119"/>
      <c r="L934" s="119"/>
      <c r="M934" s="119"/>
      <c r="N934" s="119"/>
      <c r="O934" s="119"/>
      <c r="P934" s="124"/>
    </row>
    <row r="935" spans="11:16" ht="15" customHeight="1" x14ac:dyDescent="0.2">
      <c r="K935" s="119"/>
      <c r="L935" s="119"/>
      <c r="M935" s="119"/>
      <c r="N935" s="119"/>
      <c r="O935" s="119"/>
      <c r="P935" s="124"/>
    </row>
    <row r="936" spans="11:16" ht="15" customHeight="1" x14ac:dyDescent="0.2">
      <c r="K936" s="119"/>
      <c r="L936" s="119"/>
      <c r="M936" s="119"/>
      <c r="N936" s="119"/>
      <c r="O936" s="119"/>
      <c r="P936" s="124"/>
    </row>
    <row r="937" spans="11:16" ht="15" customHeight="1" x14ac:dyDescent="0.2">
      <c r="K937" s="119"/>
      <c r="L937" s="119"/>
      <c r="M937" s="119"/>
      <c r="N937" s="119"/>
      <c r="O937" s="119"/>
      <c r="P937" s="124"/>
    </row>
    <row r="938" spans="11:16" ht="15" customHeight="1" x14ac:dyDescent="0.2">
      <c r="K938" s="119"/>
      <c r="L938" s="119"/>
      <c r="M938" s="119"/>
      <c r="N938" s="119"/>
      <c r="O938" s="119"/>
      <c r="P938" s="124"/>
    </row>
    <row r="939" spans="11:16" ht="15" customHeight="1" x14ac:dyDescent="0.2">
      <c r="K939" s="119"/>
      <c r="L939" s="119"/>
      <c r="M939" s="119"/>
      <c r="N939" s="119"/>
      <c r="O939" s="119"/>
      <c r="P939" s="124"/>
    </row>
    <row r="940" spans="11:16" ht="15" customHeight="1" x14ac:dyDescent="0.2">
      <c r="K940" s="119"/>
      <c r="L940" s="119"/>
      <c r="M940" s="119"/>
      <c r="N940" s="119"/>
      <c r="O940" s="119"/>
      <c r="P940" s="124"/>
    </row>
    <row r="941" spans="11:16" ht="15" customHeight="1" x14ac:dyDescent="0.2">
      <c r="K941" s="119"/>
      <c r="L941" s="119"/>
      <c r="M941" s="119"/>
      <c r="N941" s="119"/>
      <c r="O941" s="119"/>
      <c r="P941" s="124"/>
    </row>
    <row r="942" spans="11:16" ht="15" customHeight="1" x14ac:dyDescent="0.2">
      <c r="K942" s="119"/>
      <c r="L942" s="119"/>
      <c r="M942" s="119"/>
      <c r="N942" s="119"/>
      <c r="O942" s="119"/>
      <c r="P942" s="124"/>
    </row>
    <row r="943" spans="11:16" ht="15" customHeight="1" x14ac:dyDescent="0.2">
      <c r="K943" s="119"/>
      <c r="L943" s="119"/>
      <c r="M943" s="119"/>
      <c r="N943" s="119"/>
      <c r="O943" s="119"/>
      <c r="P943" s="124"/>
    </row>
    <row r="944" spans="11:16" ht="15" customHeight="1" x14ac:dyDescent="0.2">
      <c r="K944" s="119"/>
      <c r="L944" s="119"/>
      <c r="M944" s="119"/>
      <c r="N944" s="119"/>
      <c r="O944" s="119"/>
      <c r="P944" s="124"/>
    </row>
    <row r="945" spans="11:16" ht="15" customHeight="1" x14ac:dyDescent="0.2">
      <c r="K945" s="119"/>
      <c r="L945" s="119"/>
      <c r="M945" s="119"/>
      <c r="N945" s="119"/>
      <c r="O945" s="119"/>
      <c r="P945" s="124"/>
    </row>
    <row r="946" spans="11:16" ht="15" customHeight="1" x14ac:dyDescent="0.2">
      <c r="K946" s="119"/>
      <c r="L946" s="119"/>
      <c r="M946" s="119"/>
      <c r="N946" s="119"/>
      <c r="O946" s="119"/>
      <c r="P946" s="124"/>
    </row>
    <row r="947" spans="11:16" ht="15" customHeight="1" x14ac:dyDescent="0.2">
      <c r="K947" s="119"/>
      <c r="L947" s="119"/>
      <c r="M947" s="119"/>
      <c r="N947" s="119"/>
      <c r="O947" s="119"/>
      <c r="P947" s="124"/>
    </row>
    <row r="948" spans="11:16" ht="15" customHeight="1" x14ac:dyDescent="0.2">
      <c r="K948" s="119"/>
      <c r="L948" s="119"/>
      <c r="M948" s="119"/>
      <c r="N948" s="119"/>
      <c r="O948" s="119"/>
      <c r="P948" s="124"/>
    </row>
    <row r="949" spans="11:16" ht="15" customHeight="1" x14ac:dyDescent="0.2">
      <c r="K949" s="119"/>
      <c r="L949" s="119"/>
      <c r="M949" s="119"/>
      <c r="N949" s="119"/>
      <c r="O949" s="119"/>
      <c r="P949" s="124"/>
    </row>
    <row r="950" spans="11:16" ht="15" customHeight="1" x14ac:dyDescent="0.2">
      <c r="K950" s="119"/>
      <c r="L950" s="119"/>
      <c r="M950" s="119"/>
      <c r="N950" s="119"/>
      <c r="O950" s="119"/>
      <c r="P950" s="124"/>
    </row>
    <row r="951" spans="11:16" ht="15" customHeight="1" x14ac:dyDescent="0.2">
      <c r="K951" s="119"/>
      <c r="L951" s="119"/>
      <c r="M951" s="119"/>
      <c r="N951" s="119"/>
      <c r="O951" s="119"/>
      <c r="P951" s="124"/>
    </row>
    <row r="952" spans="11:16" ht="15" customHeight="1" x14ac:dyDescent="0.2">
      <c r="K952" s="119"/>
      <c r="L952" s="119"/>
      <c r="M952" s="119"/>
      <c r="N952" s="119"/>
      <c r="O952" s="119"/>
      <c r="P952" s="124"/>
    </row>
    <row r="953" spans="11:16" ht="15" customHeight="1" x14ac:dyDescent="0.2">
      <c r="K953" s="119"/>
      <c r="L953" s="119"/>
      <c r="M953" s="119"/>
      <c r="N953" s="119"/>
      <c r="O953" s="119"/>
      <c r="P953" s="124"/>
    </row>
    <row r="954" spans="11:16" ht="15" customHeight="1" x14ac:dyDescent="0.2">
      <c r="K954" s="119"/>
      <c r="L954" s="119"/>
      <c r="M954" s="119"/>
      <c r="N954" s="119"/>
      <c r="O954" s="119"/>
      <c r="P954" s="124"/>
    </row>
    <row r="955" spans="11:16" ht="15" customHeight="1" x14ac:dyDescent="0.2">
      <c r="K955" s="119"/>
      <c r="L955" s="119"/>
      <c r="M955" s="119"/>
      <c r="N955" s="119"/>
      <c r="O955" s="119"/>
      <c r="P955" s="124"/>
    </row>
    <row r="956" spans="11:16" ht="15" customHeight="1" x14ac:dyDescent="0.2">
      <c r="K956" s="119"/>
      <c r="L956" s="119"/>
      <c r="M956" s="119"/>
      <c r="N956" s="119"/>
      <c r="O956" s="119"/>
      <c r="P956" s="124"/>
    </row>
    <row r="957" spans="11:16" ht="15" customHeight="1" x14ac:dyDescent="0.2">
      <c r="K957" s="119"/>
      <c r="L957" s="119"/>
      <c r="M957" s="119"/>
      <c r="N957" s="119"/>
      <c r="O957" s="119"/>
      <c r="P957" s="124"/>
    </row>
    <row r="958" spans="11:16" ht="15" customHeight="1" x14ac:dyDescent="0.2">
      <c r="K958" s="119"/>
      <c r="L958" s="119"/>
      <c r="M958" s="119"/>
      <c r="N958" s="119"/>
      <c r="O958" s="119"/>
      <c r="P958" s="124"/>
    </row>
    <row r="959" spans="11:16" ht="15" customHeight="1" x14ac:dyDescent="0.2">
      <c r="K959" s="119"/>
      <c r="L959" s="119"/>
      <c r="M959" s="119"/>
      <c r="N959" s="119"/>
      <c r="O959" s="119"/>
      <c r="P959" s="124"/>
    </row>
    <row r="960" spans="11:16" ht="15" customHeight="1" x14ac:dyDescent="0.2">
      <c r="K960" s="119"/>
      <c r="L960" s="119"/>
      <c r="M960" s="119"/>
      <c r="N960" s="119"/>
      <c r="O960" s="119"/>
      <c r="P960" s="124"/>
    </row>
    <row r="961" spans="11:16" ht="15" customHeight="1" x14ac:dyDescent="0.2">
      <c r="K961" s="119"/>
      <c r="L961" s="119"/>
      <c r="M961" s="119"/>
      <c r="N961" s="119"/>
      <c r="O961" s="119"/>
      <c r="P961" s="124"/>
    </row>
    <row r="962" spans="11:16" ht="15" customHeight="1" x14ac:dyDescent="0.2">
      <c r="K962" s="119"/>
      <c r="L962" s="119"/>
      <c r="M962" s="119"/>
      <c r="N962" s="119"/>
      <c r="O962" s="119"/>
      <c r="P962" s="124"/>
    </row>
    <row r="963" spans="11:16" ht="15" customHeight="1" x14ac:dyDescent="0.2">
      <c r="K963" s="119"/>
      <c r="L963" s="119"/>
      <c r="M963" s="119"/>
      <c r="N963" s="119"/>
      <c r="O963" s="119"/>
      <c r="P963" s="124"/>
    </row>
    <row r="964" spans="11:16" ht="15" customHeight="1" x14ac:dyDescent="0.2">
      <c r="K964" s="119"/>
      <c r="L964" s="119"/>
      <c r="M964" s="119"/>
      <c r="N964" s="119"/>
      <c r="O964" s="119"/>
      <c r="P964" s="124"/>
    </row>
    <row r="965" spans="11:16" ht="15" customHeight="1" x14ac:dyDescent="0.2">
      <c r="K965" s="119"/>
      <c r="L965" s="119"/>
      <c r="M965" s="119"/>
      <c r="N965" s="119"/>
      <c r="O965" s="119"/>
      <c r="P965" s="124"/>
    </row>
    <row r="966" spans="11:16" ht="15" customHeight="1" x14ac:dyDescent="0.2">
      <c r="K966" s="119"/>
      <c r="L966" s="119"/>
      <c r="M966" s="119"/>
      <c r="N966" s="119"/>
      <c r="O966" s="119"/>
      <c r="P966" s="124"/>
    </row>
    <row r="967" spans="11:16" ht="15" customHeight="1" x14ac:dyDescent="0.2">
      <c r="K967" s="119"/>
      <c r="L967" s="119"/>
      <c r="M967" s="119"/>
      <c r="N967" s="119"/>
      <c r="O967" s="119"/>
      <c r="P967" s="124"/>
    </row>
    <row r="968" spans="11:16" ht="15" customHeight="1" x14ac:dyDescent="0.2">
      <c r="K968" s="119"/>
      <c r="L968" s="119"/>
      <c r="M968" s="119"/>
      <c r="N968" s="119"/>
      <c r="O968" s="119"/>
      <c r="P968" s="124"/>
    </row>
    <row r="969" spans="11:16" ht="15" customHeight="1" x14ac:dyDescent="0.2">
      <c r="K969" s="119"/>
      <c r="L969" s="119"/>
      <c r="M969" s="119"/>
      <c r="N969" s="119"/>
      <c r="O969" s="119"/>
      <c r="P969" s="124"/>
    </row>
    <row r="970" spans="11:16" ht="15" customHeight="1" x14ac:dyDescent="0.2">
      <c r="K970" s="119"/>
      <c r="L970" s="119"/>
      <c r="M970" s="119"/>
      <c r="N970" s="119"/>
      <c r="O970" s="119"/>
      <c r="P970" s="124"/>
    </row>
    <row r="971" spans="11:16" ht="15" customHeight="1" x14ac:dyDescent="0.2">
      <c r="K971" s="119"/>
      <c r="L971" s="119"/>
      <c r="M971" s="119"/>
      <c r="N971" s="119"/>
      <c r="O971" s="119"/>
      <c r="P971" s="124"/>
    </row>
    <row r="972" spans="11:16" ht="15" customHeight="1" x14ac:dyDescent="0.2">
      <c r="K972" s="119"/>
      <c r="L972" s="119"/>
      <c r="M972" s="119"/>
      <c r="N972" s="119"/>
      <c r="O972" s="119"/>
      <c r="P972" s="124"/>
    </row>
    <row r="973" spans="11:16" ht="15" customHeight="1" x14ac:dyDescent="0.2">
      <c r="K973" s="119"/>
      <c r="L973" s="119"/>
      <c r="M973" s="119"/>
      <c r="N973" s="119"/>
      <c r="O973" s="119"/>
      <c r="P973" s="124"/>
    </row>
    <row r="974" spans="11:16" ht="15" customHeight="1" x14ac:dyDescent="0.2">
      <c r="K974" s="119"/>
      <c r="L974" s="119"/>
      <c r="M974" s="119"/>
      <c r="N974" s="119"/>
      <c r="O974" s="119"/>
      <c r="P974" s="124"/>
    </row>
    <row r="975" spans="11:16" ht="15" customHeight="1" x14ac:dyDescent="0.2">
      <c r="K975" s="119"/>
      <c r="L975" s="119"/>
      <c r="M975" s="119"/>
      <c r="N975" s="119"/>
      <c r="O975" s="119"/>
      <c r="P975" s="124"/>
    </row>
    <row r="976" spans="11:16" ht="15" customHeight="1" x14ac:dyDescent="0.2">
      <c r="K976" s="119"/>
      <c r="L976" s="119"/>
      <c r="M976" s="119"/>
      <c r="N976" s="119"/>
      <c r="O976" s="119"/>
      <c r="P976" s="124"/>
    </row>
    <row r="977" spans="11:16" ht="15" customHeight="1" x14ac:dyDescent="0.2">
      <c r="K977" s="119"/>
      <c r="L977" s="119"/>
      <c r="M977" s="119"/>
      <c r="N977" s="119"/>
      <c r="O977" s="119"/>
      <c r="P977" s="124"/>
    </row>
    <row r="978" spans="11:16" ht="15" customHeight="1" x14ac:dyDescent="0.2">
      <c r="K978" s="119"/>
      <c r="L978" s="119"/>
      <c r="M978" s="119"/>
      <c r="N978" s="119"/>
      <c r="O978" s="119"/>
      <c r="P978" s="124"/>
    </row>
    <row r="979" spans="11:16" ht="15" customHeight="1" x14ac:dyDescent="0.2">
      <c r="K979" s="119"/>
      <c r="L979" s="119"/>
      <c r="M979" s="119"/>
      <c r="N979" s="119"/>
      <c r="O979" s="119"/>
      <c r="P979" s="124"/>
    </row>
    <row r="980" spans="11:16" ht="15" customHeight="1" x14ac:dyDescent="0.2">
      <c r="K980" s="119"/>
      <c r="L980" s="119"/>
      <c r="M980" s="119"/>
      <c r="N980" s="119"/>
      <c r="O980" s="119"/>
      <c r="P980" s="124"/>
    </row>
    <row r="981" spans="11:16" ht="15" customHeight="1" x14ac:dyDescent="0.2">
      <c r="K981" s="119"/>
      <c r="L981" s="119"/>
      <c r="M981" s="119"/>
      <c r="N981" s="119"/>
      <c r="O981" s="119"/>
      <c r="P981" s="124"/>
    </row>
    <row r="982" spans="11:16" ht="15" customHeight="1" x14ac:dyDescent="0.2">
      <c r="K982" s="119"/>
      <c r="L982" s="119"/>
      <c r="M982" s="119"/>
      <c r="N982" s="119"/>
      <c r="O982" s="119"/>
      <c r="P982" s="124"/>
    </row>
    <row r="983" spans="11:16" ht="15" customHeight="1" x14ac:dyDescent="0.2">
      <c r="K983" s="119"/>
      <c r="L983" s="119"/>
      <c r="M983" s="119"/>
      <c r="N983" s="119"/>
      <c r="O983" s="119"/>
      <c r="P983" s="124"/>
    </row>
    <row r="984" spans="11:16" ht="15" customHeight="1" x14ac:dyDescent="0.2">
      <c r="K984" s="119"/>
      <c r="L984" s="119"/>
      <c r="M984" s="119"/>
      <c r="N984" s="119"/>
      <c r="O984" s="119"/>
      <c r="P984" s="124"/>
    </row>
    <row r="985" spans="11:16" ht="15" customHeight="1" x14ac:dyDescent="0.2">
      <c r="K985" s="119"/>
      <c r="L985" s="119"/>
      <c r="M985" s="119"/>
      <c r="N985" s="119"/>
      <c r="O985" s="119"/>
      <c r="P985" s="124"/>
    </row>
    <row r="986" spans="11:16" ht="15" customHeight="1" x14ac:dyDescent="0.2">
      <c r="K986" s="119"/>
      <c r="L986" s="119"/>
      <c r="M986" s="119"/>
      <c r="N986" s="119"/>
      <c r="O986" s="119"/>
      <c r="P986" s="124"/>
    </row>
    <row r="987" spans="11:16" ht="15" customHeight="1" x14ac:dyDescent="0.2">
      <c r="K987" s="119"/>
      <c r="L987" s="119"/>
      <c r="M987" s="119"/>
      <c r="N987" s="119"/>
      <c r="O987" s="119"/>
      <c r="P987" s="124"/>
    </row>
    <row r="988" spans="11:16" ht="15" customHeight="1" x14ac:dyDescent="0.2">
      <c r="K988" s="119"/>
      <c r="L988" s="119"/>
      <c r="M988" s="119"/>
      <c r="N988" s="119"/>
      <c r="O988" s="119"/>
      <c r="P988" s="124"/>
    </row>
    <row r="989" spans="11:16" ht="15" customHeight="1" x14ac:dyDescent="0.2">
      <c r="K989" s="119"/>
      <c r="L989" s="119"/>
      <c r="M989" s="119"/>
      <c r="N989" s="119"/>
      <c r="O989" s="119"/>
      <c r="P989" s="124"/>
    </row>
    <row r="990" spans="11:16" ht="15" customHeight="1" x14ac:dyDescent="0.2">
      <c r="K990" s="119"/>
      <c r="L990" s="119"/>
      <c r="M990" s="119"/>
      <c r="N990" s="119"/>
      <c r="O990" s="119"/>
      <c r="P990" s="124"/>
    </row>
    <row r="991" spans="11:16" ht="15" customHeight="1" x14ac:dyDescent="0.2">
      <c r="K991" s="119"/>
      <c r="L991" s="119"/>
      <c r="M991" s="119"/>
      <c r="N991" s="119"/>
      <c r="O991" s="119"/>
      <c r="P991" s="124"/>
    </row>
    <row r="992" spans="11:16" ht="15" customHeight="1" x14ac:dyDescent="0.2">
      <c r="K992" s="119"/>
      <c r="L992" s="119"/>
      <c r="M992" s="119"/>
      <c r="N992" s="119"/>
      <c r="O992" s="119"/>
      <c r="P992" s="124"/>
    </row>
    <row r="993" spans="11:16" ht="15" customHeight="1" x14ac:dyDescent="0.2">
      <c r="K993" s="119"/>
      <c r="L993" s="119"/>
      <c r="M993" s="119"/>
      <c r="N993" s="119"/>
      <c r="O993" s="119"/>
      <c r="P993" s="124"/>
    </row>
    <row r="994" spans="11:16" ht="15" customHeight="1" x14ac:dyDescent="0.2">
      <c r="K994" s="119"/>
      <c r="L994" s="119"/>
      <c r="M994" s="119"/>
      <c r="N994" s="119"/>
      <c r="O994" s="119"/>
      <c r="P994" s="124"/>
    </row>
    <row r="995" spans="11:16" ht="15" customHeight="1" x14ac:dyDescent="0.2">
      <c r="K995" s="119"/>
      <c r="L995" s="119"/>
      <c r="M995" s="119"/>
      <c r="N995" s="119"/>
      <c r="O995" s="119"/>
      <c r="P995" s="124"/>
    </row>
    <row r="996" spans="11:16" ht="15" customHeight="1" x14ac:dyDescent="0.2">
      <c r="K996" s="119"/>
      <c r="L996" s="119"/>
      <c r="M996" s="119"/>
      <c r="N996" s="119"/>
      <c r="O996" s="119"/>
      <c r="P996" s="124"/>
    </row>
    <row r="997" spans="11:16" ht="15" customHeight="1" x14ac:dyDescent="0.2">
      <c r="K997" s="119"/>
      <c r="L997" s="119"/>
      <c r="M997" s="119"/>
      <c r="N997" s="119"/>
      <c r="O997" s="119"/>
      <c r="P997" s="124"/>
    </row>
    <row r="998" spans="11:16" ht="15" customHeight="1" x14ac:dyDescent="0.2">
      <c r="K998" s="119"/>
      <c r="L998" s="119"/>
      <c r="M998" s="119"/>
      <c r="N998" s="119"/>
      <c r="O998" s="119"/>
      <c r="P998" s="124"/>
    </row>
    <row r="999" spans="11:16" ht="15" customHeight="1" x14ac:dyDescent="0.2">
      <c r="K999" s="119"/>
      <c r="L999" s="119"/>
      <c r="M999" s="119"/>
      <c r="N999" s="119"/>
      <c r="O999" s="119"/>
      <c r="P999" s="124"/>
    </row>
    <row r="1000" spans="11:16" ht="15" customHeight="1" x14ac:dyDescent="0.2">
      <c r="K1000" s="119"/>
      <c r="L1000" s="119"/>
      <c r="M1000" s="119"/>
      <c r="N1000" s="119"/>
      <c r="O1000" s="119"/>
      <c r="P1000" s="124"/>
    </row>
    <row r="1001" spans="11:16" ht="15" customHeight="1" x14ac:dyDescent="0.2">
      <c r="K1001" s="119"/>
      <c r="L1001" s="119"/>
      <c r="M1001" s="119"/>
      <c r="N1001" s="119"/>
      <c r="O1001" s="119"/>
      <c r="P1001" s="124"/>
    </row>
    <row r="1002" spans="11:16" ht="15" customHeight="1" x14ac:dyDescent="0.2">
      <c r="K1002" s="119"/>
      <c r="L1002" s="119"/>
      <c r="M1002" s="119"/>
      <c r="N1002" s="119"/>
      <c r="O1002" s="119"/>
      <c r="P1002" s="124"/>
    </row>
    <row r="1003" spans="11:16" ht="15" customHeight="1" x14ac:dyDescent="0.2">
      <c r="K1003" s="119"/>
      <c r="L1003" s="119"/>
      <c r="M1003" s="119"/>
      <c r="N1003" s="119"/>
      <c r="O1003" s="119"/>
      <c r="P1003" s="124"/>
    </row>
    <row r="1004" spans="11:16" ht="15" customHeight="1" x14ac:dyDescent="0.2">
      <c r="K1004" s="119"/>
      <c r="L1004" s="119"/>
      <c r="M1004" s="119"/>
      <c r="N1004" s="119"/>
      <c r="O1004" s="119"/>
      <c r="P1004" s="124"/>
    </row>
    <row r="1005" spans="11:16" ht="15" customHeight="1" x14ac:dyDescent="0.2">
      <c r="K1005" s="119"/>
      <c r="L1005" s="119"/>
      <c r="M1005" s="119"/>
      <c r="N1005" s="119"/>
      <c r="O1005" s="119"/>
      <c r="P1005" s="124"/>
    </row>
    <row r="1006" spans="11:16" ht="15" customHeight="1" x14ac:dyDescent="0.2">
      <c r="K1006" s="119"/>
      <c r="L1006" s="119"/>
      <c r="M1006" s="119"/>
      <c r="N1006" s="119"/>
      <c r="O1006" s="119"/>
      <c r="P1006" s="124"/>
    </row>
    <row r="1007" spans="11:16" ht="15" customHeight="1" x14ac:dyDescent="0.2">
      <c r="K1007" s="119"/>
      <c r="L1007" s="119"/>
      <c r="M1007" s="119"/>
      <c r="N1007" s="119"/>
      <c r="O1007" s="119"/>
      <c r="P1007" s="124"/>
    </row>
    <row r="1008" spans="11:16" ht="15" customHeight="1" x14ac:dyDescent="0.2">
      <c r="K1008" s="119"/>
      <c r="L1008" s="119"/>
      <c r="M1008" s="119"/>
      <c r="N1008" s="119"/>
      <c r="O1008" s="119"/>
      <c r="P1008" s="124"/>
    </row>
    <row r="1009" spans="11:16" ht="15" customHeight="1" x14ac:dyDescent="0.2">
      <c r="K1009" s="119"/>
      <c r="L1009" s="119"/>
      <c r="M1009" s="119"/>
      <c r="N1009" s="119"/>
      <c r="O1009" s="119"/>
      <c r="P1009" s="124"/>
    </row>
    <row r="1010" spans="11:16" ht="15" customHeight="1" x14ac:dyDescent="0.2">
      <c r="K1010" s="119"/>
      <c r="L1010" s="119"/>
      <c r="M1010" s="119"/>
      <c r="N1010" s="119"/>
      <c r="O1010" s="119"/>
      <c r="P1010" s="124"/>
    </row>
    <row r="1011" spans="11:16" ht="15" customHeight="1" x14ac:dyDescent="0.2">
      <c r="K1011" s="119"/>
      <c r="L1011" s="119"/>
      <c r="M1011" s="119"/>
      <c r="N1011" s="119"/>
      <c r="O1011" s="119"/>
      <c r="P1011" s="124"/>
    </row>
    <row r="1012" spans="11:16" ht="15" customHeight="1" x14ac:dyDescent="0.2">
      <c r="K1012" s="119"/>
      <c r="L1012" s="119"/>
      <c r="M1012" s="119"/>
      <c r="N1012" s="119"/>
      <c r="O1012" s="119"/>
      <c r="P1012" s="124"/>
    </row>
    <row r="1013" spans="11:16" ht="15" customHeight="1" x14ac:dyDescent="0.2">
      <c r="K1013" s="119"/>
      <c r="L1013" s="119"/>
      <c r="M1013" s="119"/>
      <c r="N1013" s="119"/>
      <c r="O1013" s="119"/>
      <c r="P1013" s="124"/>
    </row>
    <row r="1014" spans="11:16" ht="15" customHeight="1" x14ac:dyDescent="0.2">
      <c r="K1014" s="119"/>
      <c r="L1014" s="119"/>
      <c r="M1014" s="119"/>
      <c r="N1014" s="119"/>
      <c r="O1014" s="119"/>
      <c r="P1014" s="124"/>
    </row>
    <row r="1015" spans="11:16" ht="15" customHeight="1" x14ac:dyDescent="0.2">
      <c r="K1015" s="119"/>
      <c r="L1015" s="119"/>
      <c r="M1015" s="119"/>
      <c r="N1015" s="119"/>
      <c r="O1015" s="119"/>
      <c r="P1015" s="124"/>
    </row>
    <row r="1016" spans="11:16" ht="15" customHeight="1" x14ac:dyDescent="0.2">
      <c r="K1016" s="119"/>
      <c r="L1016" s="119"/>
      <c r="M1016" s="119"/>
      <c r="N1016" s="119"/>
      <c r="O1016" s="119"/>
      <c r="P1016" s="124"/>
    </row>
    <row r="1017" spans="11:16" ht="15" customHeight="1" x14ac:dyDescent="0.2">
      <c r="K1017" s="119"/>
      <c r="L1017" s="119"/>
      <c r="M1017" s="119"/>
      <c r="N1017" s="119"/>
      <c r="O1017" s="119"/>
      <c r="P1017" s="124"/>
    </row>
    <row r="1018" spans="11:16" ht="15" customHeight="1" x14ac:dyDescent="0.2">
      <c r="K1018" s="119"/>
      <c r="L1018" s="119"/>
      <c r="M1018" s="119"/>
      <c r="N1018" s="119"/>
      <c r="O1018" s="119"/>
      <c r="P1018" s="124"/>
    </row>
    <row r="1019" spans="11:16" ht="15" customHeight="1" x14ac:dyDescent="0.2">
      <c r="K1019" s="119"/>
      <c r="L1019" s="119"/>
      <c r="M1019" s="119"/>
      <c r="N1019" s="119"/>
      <c r="O1019" s="119"/>
      <c r="P1019" s="124"/>
    </row>
    <row r="1020" spans="11:16" ht="15" customHeight="1" x14ac:dyDescent="0.2">
      <c r="K1020" s="119"/>
      <c r="L1020" s="119"/>
      <c r="M1020" s="119"/>
      <c r="N1020" s="119"/>
      <c r="O1020" s="119"/>
      <c r="P1020" s="124"/>
    </row>
    <row r="1021" spans="11:16" ht="15" customHeight="1" x14ac:dyDescent="0.2">
      <c r="K1021" s="119"/>
      <c r="L1021" s="119"/>
      <c r="M1021" s="119"/>
      <c r="N1021" s="119"/>
      <c r="O1021" s="119"/>
      <c r="P1021" s="124"/>
    </row>
    <row r="1022" spans="11:16" ht="15" customHeight="1" x14ac:dyDescent="0.2">
      <c r="K1022" s="119"/>
      <c r="L1022" s="119"/>
      <c r="M1022" s="119"/>
      <c r="N1022" s="119"/>
      <c r="O1022" s="119"/>
      <c r="P1022" s="124"/>
    </row>
    <row r="1023" spans="11:16" ht="15" customHeight="1" x14ac:dyDescent="0.2">
      <c r="K1023" s="119"/>
      <c r="L1023" s="119"/>
      <c r="M1023" s="119"/>
      <c r="N1023" s="119"/>
      <c r="O1023" s="119"/>
      <c r="P1023" s="124"/>
    </row>
    <row r="1024" spans="11:16" ht="15" customHeight="1" x14ac:dyDescent="0.2">
      <c r="K1024" s="119"/>
      <c r="L1024" s="119"/>
      <c r="M1024" s="119"/>
      <c r="N1024" s="119"/>
      <c r="O1024" s="119"/>
      <c r="P1024" s="124"/>
    </row>
    <row r="1025" spans="11:16" ht="15" customHeight="1" x14ac:dyDescent="0.2">
      <c r="K1025" s="119"/>
      <c r="L1025" s="119"/>
      <c r="M1025" s="119"/>
      <c r="N1025" s="119"/>
      <c r="O1025" s="119"/>
      <c r="P1025" s="124"/>
    </row>
    <row r="1026" spans="11:16" ht="15" customHeight="1" x14ac:dyDescent="0.2">
      <c r="K1026" s="119"/>
      <c r="L1026" s="119"/>
      <c r="M1026" s="119"/>
      <c r="N1026" s="119"/>
      <c r="O1026" s="119"/>
      <c r="P1026" s="124"/>
    </row>
    <row r="1027" spans="11:16" ht="15" customHeight="1" x14ac:dyDescent="0.2">
      <c r="K1027" s="119"/>
      <c r="L1027" s="119"/>
      <c r="M1027" s="119"/>
      <c r="N1027" s="119"/>
      <c r="O1027" s="119"/>
      <c r="P1027" s="124"/>
    </row>
    <row r="1028" spans="11:16" ht="15" customHeight="1" x14ac:dyDescent="0.2">
      <c r="K1028" s="119"/>
      <c r="L1028" s="119"/>
      <c r="M1028" s="119"/>
      <c r="N1028" s="119"/>
      <c r="O1028" s="119"/>
      <c r="P1028" s="124"/>
    </row>
    <row r="1029" spans="11:16" ht="15" customHeight="1" x14ac:dyDescent="0.2">
      <c r="K1029" s="119"/>
      <c r="L1029" s="119"/>
      <c r="M1029" s="119"/>
      <c r="N1029" s="119"/>
      <c r="O1029" s="119"/>
      <c r="P1029" s="124"/>
    </row>
    <row r="1030" spans="11:16" ht="15" customHeight="1" x14ac:dyDescent="0.2">
      <c r="K1030" s="119"/>
      <c r="L1030" s="119"/>
      <c r="M1030" s="119"/>
      <c r="N1030" s="119"/>
      <c r="O1030" s="119"/>
      <c r="P1030" s="124"/>
    </row>
    <row r="1031" spans="11:16" ht="15" customHeight="1" x14ac:dyDescent="0.2">
      <c r="K1031" s="119"/>
      <c r="L1031" s="119"/>
      <c r="M1031" s="119"/>
      <c r="N1031" s="119"/>
      <c r="O1031" s="119"/>
      <c r="P1031" s="124"/>
    </row>
    <row r="1032" spans="11:16" ht="15" customHeight="1" x14ac:dyDescent="0.2">
      <c r="K1032" s="119"/>
      <c r="L1032" s="119"/>
      <c r="M1032" s="119"/>
      <c r="N1032" s="119"/>
      <c r="O1032" s="119"/>
      <c r="P1032" s="124"/>
    </row>
    <row r="1033" spans="11:16" ht="15" customHeight="1" x14ac:dyDescent="0.2">
      <c r="K1033" s="119"/>
      <c r="L1033" s="119"/>
      <c r="M1033" s="119"/>
      <c r="N1033" s="119"/>
      <c r="O1033" s="119"/>
      <c r="P1033" s="124"/>
    </row>
    <row r="1034" spans="11:16" ht="15" customHeight="1" x14ac:dyDescent="0.2">
      <c r="K1034" s="119"/>
      <c r="L1034" s="119"/>
      <c r="M1034" s="119"/>
      <c r="N1034" s="119"/>
      <c r="O1034" s="119"/>
      <c r="P1034" s="124"/>
    </row>
    <row r="1035" spans="11:16" ht="15" customHeight="1" x14ac:dyDescent="0.2">
      <c r="K1035" s="119"/>
      <c r="L1035" s="119"/>
      <c r="M1035" s="119"/>
      <c r="N1035" s="119"/>
      <c r="O1035" s="119"/>
      <c r="P1035" s="124"/>
    </row>
    <row r="1036" spans="11:16" ht="15" customHeight="1" x14ac:dyDescent="0.2">
      <c r="K1036" s="119"/>
      <c r="L1036" s="119"/>
      <c r="M1036" s="119"/>
      <c r="N1036" s="119"/>
      <c r="O1036" s="119"/>
      <c r="P1036" s="124"/>
    </row>
    <row r="1037" spans="11:16" ht="15" customHeight="1" x14ac:dyDescent="0.2">
      <c r="K1037" s="119"/>
      <c r="L1037" s="119"/>
      <c r="M1037" s="119"/>
      <c r="N1037" s="119"/>
      <c r="O1037" s="119"/>
      <c r="P1037" s="124"/>
    </row>
    <row r="1038" spans="11:16" ht="15" customHeight="1" x14ac:dyDescent="0.2">
      <c r="K1038" s="119"/>
      <c r="L1038" s="119"/>
      <c r="M1038" s="119"/>
      <c r="N1038" s="119"/>
      <c r="O1038" s="119"/>
      <c r="P1038" s="124"/>
    </row>
    <row r="1039" spans="11:16" ht="15" customHeight="1" x14ac:dyDescent="0.2">
      <c r="K1039" s="119"/>
      <c r="L1039" s="119"/>
      <c r="M1039" s="119"/>
      <c r="N1039" s="119"/>
      <c r="O1039" s="119"/>
      <c r="P1039" s="124"/>
    </row>
    <row r="1040" spans="11:16" ht="15" customHeight="1" x14ac:dyDescent="0.2">
      <c r="K1040" s="119"/>
      <c r="L1040" s="119"/>
      <c r="M1040" s="119"/>
      <c r="N1040" s="119"/>
      <c r="O1040" s="119"/>
      <c r="P1040" s="124"/>
    </row>
    <row r="1041" spans="11:16" ht="15" customHeight="1" x14ac:dyDescent="0.2">
      <c r="K1041" s="119"/>
      <c r="L1041" s="119"/>
      <c r="M1041" s="119"/>
      <c r="N1041" s="119"/>
      <c r="O1041" s="119"/>
      <c r="P1041" s="124"/>
    </row>
    <row r="1042" spans="11:16" ht="15" customHeight="1" x14ac:dyDescent="0.2">
      <c r="K1042" s="119"/>
      <c r="L1042" s="119"/>
      <c r="M1042" s="119"/>
      <c r="N1042" s="119"/>
      <c r="O1042" s="119"/>
      <c r="P1042" s="124"/>
    </row>
    <row r="1043" spans="11:16" ht="15" customHeight="1" x14ac:dyDescent="0.2">
      <c r="K1043" s="119"/>
      <c r="L1043" s="119"/>
      <c r="M1043" s="119"/>
      <c r="N1043" s="119"/>
      <c r="O1043" s="119"/>
      <c r="P1043" s="124"/>
    </row>
    <row r="1044" spans="11:16" ht="15" customHeight="1" x14ac:dyDescent="0.2">
      <c r="K1044" s="119"/>
      <c r="L1044" s="119"/>
      <c r="M1044" s="119"/>
      <c r="N1044" s="119"/>
      <c r="O1044" s="119"/>
      <c r="P1044" s="124"/>
    </row>
    <row r="1045" spans="11:16" ht="15" customHeight="1" x14ac:dyDescent="0.2">
      <c r="K1045" s="119"/>
      <c r="L1045" s="119"/>
      <c r="M1045" s="119"/>
      <c r="N1045" s="119"/>
      <c r="O1045" s="119"/>
      <c r="P1045" s="124"/>
    </row>
    <row r="1046" spans="11:16" ht="15" customHeight="1" x14ac:dyDescent="0.2">
      <c r="K1046" s="119"/>
      <c r="L1046" s="119"/>
      <c r="M1046" s="119"/>
      <c r="N1046" s="119"/>
      <c r="O1046" s="119"/>
      <c r="P1046" s="124"/>
    </row>
    <row r="1047" spans="11:16" ht="15" customHeight="1" x14ac:dyDescent="0.2">
      <c r="K1047" s="119"/>
      <c r="L1047" s="119"/>
      <c r="M1047" s="119"/>
      <c r="N1047" s="119"/>
      <c r="O1047" s="119"/>
      <c r="P1047" s="124"/>
    </row>
    <row r="1048" spans="11:16" ht="15" customHeight="1" x14ac:dyDescent="0.2">
      <c r="K1048" s="119"/>
      <c r="L1048" s="119"/>
      <c r="M1048" s="119"/>
      <c r="N1048" s="119"/>
      <c r="O1048" s="119"/>
      <c r="P1048" s="124"/>
    </row>
    <row r="1049" spans="11:16" ht="15" customHeight="1" x14ac:dyDescent="0.2">
      <c r="K1049" s="119"/>
      <c r="L1049" s="119"/>
      <c r="M1049" s="119"/>
      <c r="N1049" s="119"/>
      <c r="O1049" s="119"/>
      <c r="P1049" s="124"/>
    </row>
    <row r="1050" spans="11:16" ht="15" customHeight="1" x14ac:dyDescent="0.2">
      <c r="K1050" s="119"/>
      <c r="L1050" s="119"/>
      <c r="M1050" s="119"/>
      <c r="N1050" s="119"/>
      <c r="O1050" s="119"/>
      <c r="P1050" s="124"/>
    </row>
    <row r="1051" spans="11:16" ht="15" customHeight="1" x14ac:dyDescent="0.2">
      <c r="K1051" s="119"/>
      <c r="L1051" s="119"/>
      <c r="M1051" s="119"/>
      <c r="N1051" s="119"/>
      <c r="O1051" s="119"/>
      <c r="P1051" s="124"/>
    </row>
    <row r="1052" spans="11:16" ht="15" customHeight="1" x14ac:dyDescent="0.2">
      <c r="K1052" s="119"/>
      <c r="L1052" s="119"/>
      <c r="M1052" s="119"/>
      <c r="N1052" s="119"/>
      <c r="O1052" s="119"/>
      <c r="P1052" s="124"/>
    </row>
    <row r="1053" spans="11:16" ht="15" customHeight="1" x14ac:dyDescent="0.2">
      <c r="K1053" s="119"/>
      <c r="L1053" s="119"/>
      <c r="M1053" s="119"/>
      <c r="N1053" s="119"/>
      <c r="O1053" s="119"/>
      <c r="P1053" s="124"/>
    </row>
    <row r="1054" spans="11:16" ht="15" customHeight="1" x14ac:dyDescent="0.2">
      <c r="K1054" s="119"/>
      <c r="L1054" s="119"/>
      <c r="M1054" s="119"/>
      <c r="N1054" s="119"/>
      <c r="O1054" s="119"/>
      <c r="P1054" s="124"/>
    </row>
    <row r="1055" spans="11:16" ht="15" customHeight="1" x14ac:dyDescent="0.2">
      <c r="K1055" s="119"/>
      <c r="L1055" s="119"/>
      <c r="M1055" s="119"/>
      <c r="N1055" s="119"/>
      <c r="O1055" s="119"/>
      <c r="P1055" s="124"/>
    </row>
    <row r="1056" spans="11:16" ht="15" customHeight="1" x14ac:dyDescent="0.2">
      <c r="K1056" s="119"/>
      <c r="L1056" s="119"/>
      <c r="M1056" s="119"/>
      <c r="N1056" s="119"/>
      <c r="O1056" s="119"/>
      <c r="P1056" s="124"/>
    </row>
    <row r="1057" spans="11:16" ht="15" customHeight="1" x14ac:dyDescent="0.2">
      <c r="K1057" s="119"/>
      <c r="L1057" s="119"/>
      <c r="M1057" s="119"/>
      <c r="N1057" s="119"/>
      <c r="O1057" s="119"/>
      <c r="P1057" s="124"/>
    </row>
    <row r="1058" spans="11:16" ht="15" customHeight="1" x14ac:dyDescent="0.2">
      <c r="K1058" s="119"/>
      <c r="L1058" s="119"/>
      <c r="M1058" s="119"/>
      <c r="N1058" s="119"/>
      <c r="O1058" s="119"/>
      <c r="P1058" s="124"/>
    </row>
    <row r="1059" spans="11:16" ht="15" customHeight="1" x14ac:dyDescent="0.2">
      <c r="K1059" s="119"/>
      <c r="L1059" s="119"/>
      <c r="M1059" s="119"/>
      <c r="N1059" s="119"/>
      <c r="O1059" s="119"/>
      <c r="P1059" s="124"/>
    </row>
    <row r="1060" spans="11:16" ht="15" customHeight="1" x14ac:dyDescent="0.2">
      <c r="K1060" s="119"/>
      <c r="L1060" s="119"/>
      <c r="M1060" s="119"/>
      <c r="N1060" s="119"/>
      <c r="O1060" s="119"/>
      <c r="P1060" s="124"/>
    </row>
    <row r="1061" spans="11:16" ht="15" customHeight="1" x14ac:dyDescent="0.2">
      <c r="K1061" s="119"/>
      <c r="L1061" s="119"/>
      <c r="M1061" s="119"/>
      <c r="N1061" s="119"/>
      <c r="O1061" s="119"/>
      <c r="P1061" s="124"/>
    </row>
    <row r="1062" spans="11:16" ht="15" customHeight="1" x14ac:dyDescent="0.2">
      <c r="K1062" s="119"/>
      <c r="L1062" s="119"/>
      <c r="M1062" s="119"/>
      <c r="N1062" s="119"/>
      <c r="O1062" s="119"/>
      <c r="P1062" s="124"/>
    </row>
    <row r="1063" spans="11:16" ht="15" customHeight="1" x14ac:dyDescent="0.2">
      <c r="K1063" s="119"/>
      <c r="L1063" s="119"/>
      <c r="M1063" s="119"/>
      <c r="N1063" s="119"/>
      <c r="O1063" s="119"/>
      <c r="P1063" s="124"/>
    </row>
    <row r="1064" spans="11:16" ht="15" customHeight="1" x14ac:dyDescent="0.2">
      <c r="K1064" s="119"/>
      <c r="L1064" s="119"/>
      <c r="M1064" s="119"/>
      <c r="N1064" s="119"/>
      <c r="O1064" s="119"/>
      <c r="P1064" s="124"/>
    </row>
    <row r="1065" spans="11:16" ht="15" customHeight="1" x14ac:dyDescent="0.2">
      <c r="K1065" s="119"/>
      <c r="L1065" s="119"/>
      <c r="M1065" s="119"/>
      <c r="N1065" s="119"/>
      <c r="O1065" s="119"/>
      <c r="P1065" s="124"/>
    </row>
    <row r="1066" spans="11:16" ht="15" customHeight="1" x14ac:dyDescent="0.2">
      <c r="K1066" s="119"/>
      <c r="L1066" s="119"/>
      <c r="M1066" s="119"/>
      <c r="N1066" s="119"/>
      <c r="O1066" s="119"/>
      <c r="P1066" s="124"/>
    </row>
    <row r="1067" spans="11:16" ht="15" customHeight="1" x14ac:dyDescent="0.2">
      <c r="K1067" s="119"/>
      <c r="L1067" s="119"/>
      <c r="M1067" s="119"/>
      <c r="N1067" s="119"/>
      <c r="O1067" s="119"/>
      <c r="P1067" s="124"/>
    </row>
    <row r="1068" spans="11:16" ht="15" customHeight="1" x14ac:dyDescent="0.2">
      <c r="K1068" s="119"/>
      <c r="L1068" s="119"/>
      <c r="M1068" s="119"/>
      <c r="N1068" s="119"/>
      <c r="O1068" s="119"/>
      <c r="P1068" s="124"/>
    </row>
    <row r="1069" spans="11:16" ht="15" customHeight="1" x14ac:dyDescent="0.2">
      <c r="K1069" s="119"/>
      <c r="L1069" s="119"/>
      <c r="M1069" s="119"/>
      <c r="N1069" s="119"/>
      <c r="O1069" s="119"/>
      <c r="P1069" s="124"/>
    </row>
    <row r="1070" spans="11:16" ht="15" customHeight="1" x14ac:dyDescent="0.2">
      <c r="K1070" s="119"/>
      <c r="L1070" s="119"/>
      <c r="M1070" s="119"/>
      <c r="N1070" s="119"/>
      <c r="O1070" s="119"/>
      <c r="P1070" s="124"/>
    </row>
    <row r="1071" spans="11:16" ht="15" customHeight="1" x14ac:dyDescent="0.2">
      <c r="K1071" s="119"/>
      <c r="L1071" s="119"/>
      <c r="M1071" s="119"/>
      <c r="N1071" s="119"/>
      <c r="O1071" s="119"/>
      <c r="P1071" s="124"/>
    </row>
    <row r="1072" spans="11:16" ht="15" customHeight="1" x14ac:dyDescent="0.2">
      <c r="K1072" s="119"/>
      <c r="L1072" s="119"/>
      <c r="M1072" s="119"/>
      <c r="N1072" s="119"/>
      <c r="O1072" s="119"/>
      <c r="P1072" s="124"/>
    </row>
    <row r="1073" spans="11:16" ht="15" customHeight="1" x14ac:dyDescent="0.2">
      <c r="K1073" s="119"/>
      <c r="L1073" s="119"/>
      <c r="M1073" s="119"/>
      <c r="N1073" s="119"/>
      <c r="O1073" s="119"/>
      <c r="P1073" s="124"/>
    </row>
    <row r="1074" spans="11:16" ht="15" customHeight="1" x14ac:dyDescent="0.2">
      <c r="K1074" s="119"/>
      <c r="L1074" s="119"/>
      <c r="M1074" s="119"/>
      <c r="N1074" s="119"/>
      <c r="O1074" s="119"/>
      <c r="P1074" s="124"/>
    </row>
    <row r="1075" spans="11:16" ht="15" customHeight="1" x14ac:dyDescent="0.2">
      <c r="K1075" s="119"/>
      <c r="L1075" s="119"/>
      <c r="M1075" s="119"/>
      <c r="N1075" s="119"/>
      <c r="O1075" s="119"/>
      <c r="P1075" s="124"/>
    </row>
    <row r="1076" spans="11:16" ht="15" customHeight="1" x14ac:dyDescent="0.2">
      <c r="K1076" s="119"/>
      <c r="L1076" s="119"/>
      <c r="M1076" s="119"/>
      <c r="N1076" s="119"/>
      <c r="O1076" s="119"/>
      <c r="P1076" s="124"/>
    </row>
    <row r="1077" spans="11:16" ht="15" customHeight="1" x14ac:dyDescent="0.2">
      <c r="K1077" s="119"/>
      <c r="L1077" s="119"/>
      <c r="M1077" s="119"/>
      <c r="N1077" s="119"/>
      <c r="O1077" s="119"/>
      <c r="P1077" s="124"/>
    </row>
    <row r="1078" spans="11:16" ht="15" customHeight="1" x14ac:dyDescent="0.2">
      <c r="K1078" s="119"/>
      <c r="L1078" s="119"/>
      <c r="M1078" s="119"/>
      <c r="N1078" s="119"/>
      <c r="O1078" s="119"/>
      <c r="P1078" s="124"/>
    </row>
    <row r="1079" spans="11:16" ht="15" customHeight="1" x14ac:dyDescent="0.2">
      <c r="K1079" s="119"/>
      <c r="L1079" s="119"/>
      <c r="M1079" s="119"/>
      <c r="N1079" s="119"/>
      <c r="O1079" s="119"/>
      <c r="P1079" s="124"/>
    </row>
    <row r="1080" spans="11:16" ht="15" customHeight="1" x14ac:dyDescent="0.2">
      <c r="K1080" s="119"/>
      <c r="L1080" s="119"/>
      <c r="M1080" s="119"/>
      <c r="N1080" s="119"/>
      <c r="O1080" s="119"/>
      <c r="P1080" s="124"/>
    </row>
    <row r="1081" spans="11:16" ht="15" customHeight="1" x14ac:dyDescent="0.2">
      <c r="K1081" s="119"/>
      <c r="L1081" s="119"/>
      <c r="M1081" s="119"/>
      <c r="N1081" s="119"/>
      <c r="O1081" s="119"/>
      <c r="P1081" s="124"/>
    </row>
    <row r="1082" spans="11:16" ht="15" customHeight="1" x14ac:dyDescent="0.2">
      <c r="K1082" s="119"/>
      <c r="L1082" s="119"/>
      <c r="M1082" s="119"/>
      <c r="N1082" s="119"/>
      <c r="O1082" s="119"/>
      <c r="P1082" s="124"/>
    </row>
    <row r="1083" spans="11:16" ht="15" customHeight="1" x14ac:dyDescent="0.2">
      <c r="K1083" s="119"/>
      <c r="L1083" s="119"/>
      <c r="M1083" s="119"/>
      <c r="N1083" s="119"/>
      <c r="O1083" s="119"/>
      <c r="P1083" s="124"/>
    </row>
    <row r="1084" spans="11:16" ht="15" customHeight="1" x14ac:dyDescent="0.2">
      <c r="K1084" s="119"/>
      <c r="L1084" s="119"/>
      <c r="M1084" s="119"/>
      <c r="N1084" s="119"/>
      <c r="O1084" s="119"/>
      <c r="P1084" s="124"/>
    </row>
    <row r="1085" spans="11:16" ht="15" customHeight="1" x14ac:dyDescent="0.2">
      <c r="K1085" s="119"/>
      <c r="L1085" s="119"/>
      <c r="M1085" s="119"/>
      <c r="N1085" s="119"/>
      <c r="O1085" s="119"/>
      <c r="P1085" s="124"/>
    </row>
    <row r="1086" spans="11:16" ht="15" customHeight="1" x14ac:dyDescent="0.2">
      <c r="K1086" s="119"/>
      <c r="L1086" s="119"/>
      <c r="M1086" s="119"/>
      <c r="N1086" s="119"/>
      <c r="O1086" s="119"/>
      <c r="P1086" s="124"/>
    </row>
    <row r="1087" spans="11:16" ht="15" customHeight="1" x14ac:dyDescent="0.2">
      <c r="K1087" s="119"/>
      <c r="L1087" s="119"/>
      <c r="M1087" s="119"/>
      <c r="N1087" s="119"/>
      <c r="O1087" s="119"/>
      <c r="P1087" s="124"/>
    </row>
    <row r="1088" spans="11:16" ht="15" customHeight="1" x14ac:dyDescent="0.2">
      <c r="K1088" s="119"/>
      <c r="L1088" s="119"/>
      <c r="M1088" s="119"/>
      <c r="N1088" s="119"/>
      <c r="O1088" s="119"/>
      <c r="P1088" s="124"/>
    </row>
    <row r="1089" spans="11:16" ht="15" customHeight="1" x14ac:dyDescent="0.2">
      <c r="K1089" s="119"/>
      <c r="L1089" s="119"/>
      <c r="M1089" s="119"/>
      <c r="N1089" s="119"/>
      <c r="O1089" s="119"/>
      <c r="P1089" s="124"/>
    </row>
    <row r="1090" spans="11:16" ht="15" customHeight="1" x14ac:dyDescent="0.2">
      <c r="K1090" s="119"/>
      <c r="L1090" s="119"/>
      <c r="M1090" s="119"/>
      <c r="N1090" s="119"/>
      <c r="O1090" s="119"/>
      <c r="P1090" s="124"/>
    </row>
    <row r="1091" spans="11:16" ht="15" customHeight="1" x14ac:dyDescent="0.2">
      <c r="K1091" s="119"/>
      <c r="L1091" s="119"/>
      <c r="M1091" s="119"/>
      <c r="N1091" s="119"/>
      <c r="O1091" s="119"/>
      <c r="P1091" s="124"/>
    </row>
    <row r="1092" spans="11:16" ht="15" customHeight="1" x14ac:dyDescent="0.2">
      <c r="K1092" s="119"/>
      <c r="L1092" s="119"/>
      <c r="M1092" s="119"/>
      <c r="N1092" s="119"/>
      <c r="O1092" s="119"/>
      <c r="P1092" s="124"/>
    </row>
    <row r="1093" spans="11:16" ht="15" customHeight="1" x14ac:dyDescent="0.2">
      <c r="K1093" s="119"/>
      <c r="L1093" s="119"/>
      <c r="M1093" s="119"/>
      <c r="N1093" s="119"/>
      <c r="O1093" s="119"/>
      <c r="P1093" s="124"/>
    </row>
    <row r="1094" spans="11:16" ht="15" customHeight="1" x14ac:dyDescent="0.2">
      <c r="K1094" s="119"/>
      <c r="L1094" s="119"/>
      <c r="M1094" s="119"/>
      <c r="N1094" s="119"/>
      <c r="O1094" s="119"/>
      <c r="P1094" s="124"/>
    </row>
    <row r="1095" spans="11:16" ht="15" customHeight="1" x14ac:dyDescent="0.2">
      <c r="K1095" s="119"/>
      <c r="L1095" s="119"/>
      <c r="M1095" s="119"/>
      <c r="N1095" s="119"/>
      <c r="O1095" s="119"/>
      <c r="P1095" s="124"/>
    </row>
    <row r="1096" spans="11:16" ht="15" customHeight="1" x14ac:dyDescent="0.2">
      <c r="K1096" s="119"/>
      <c r="L1096" s="119"/>
      <c r="M1096" s="119"/>
      <c r="N1096" s="119"/>
      <c r="O1096" s="119"/>
      <c r="P1096" s="124"/>
    </row>
    <row r="1097" spans="11:16" ht="15" customHeight="1" x14ac:dyDescent="0.2">
      <c r="K1097" s="119"/>
      <c r="L1097" s="119"/>
      <c r="M1097" s="119"/>
      <c r="N1097" s="119"/>
      <c r="O1097" s="119"/>
      <c r="P1097" s="124"/>
    </row>
    <row r="1098" spans="11:16" ht="15" customHeight="1" x14ac:dyDescent="0.2">
      <c r="K1098" s="119"/>
      <c r="L1098" s="119"/>
      <c r="M1098" s="119"/>
      <c r="N1098" s="119"/>
      <c r="O1098" s="119"/>
      <c r="P1098" s="124"/>
    </row>
    <row r="1099" spans="11:16" ht="15" customHeight="1" x14ac:dyDescent="0.2">
      <c r="K1099" s="119"/>
      <c r="L1099" s="119"/>
      <c r="M1099" s="119"/>
      <c r="N1099" s="119"/>
      <c r="O1099" s="119"/>
      <c r="P1099" s="124"/>
    </row>
    <row r="1100" spans="11:16" ht="15" customHeight="1" x14ac:dyDescent="0.2">
      <c r="K1100" s="119"/>
      <c r="L1100" s="119"/>
      <c r="M1100" s="119"/>
      <c r="N1100" s="119"/>
      <c r="O1100" s="119"/>
      <c r="P1100" s="124"/>
    </row>
    <row r="1101" spans="11:16" ht="15" customHeight="1" x14ac:dyDescent="0.2">
      <c r="K1101" s="119"/>
      <c r="L1101" s="119"/>
      <c r="M1101" s="119"/>
      <c r="N1101" s="119"/>
      <c r="O1101" s="119"/>
      <c r="P1101" s="124"/>
    </row>
    <row r="1102" spans="11:16" ht="15" customHeight="1" x14ac:dyDescent="0.2">
      <c r="K1102" s="119"/>
      <c r="L1102" s="119"/>
      <c r="M1102" s="119"/>
      <c r="N1102" s="119"/>
      <c r="O1102" s="119"/>
      <c r="P1102" s="124"/>
    </row>
    <row r="1103" spans="11:16" ht="15" customHeight="1" x14ac:dyDescent="0.2">
      <c r="K1103" s="119"/>
      <c r="L1103" s="119"/>
      <c r="M1103" s="119"/>
      <c r="N1103" s="119"/>
      <c r="O1103" s="119"/>
      <c r="P1103" s="124"/>
    </row>
    <row r="1104" spans="11:16" ht="15" customHeight="1" x14ac:dyDescent="0.2">
      <c r="K1104" s="119"/>
      <c r="L1104" s="119"/>
      <c r="M1104" s="119"/>
      <c r="N1104" s="119"/>
      <c r="O1104" s="119"/>
      <c r="P1104" s="124"/>
    </row>
    <row r="1105" spans="11:16" ht="15" customHeight="1" x14ac:dyDescent="0.2">
      <c r="K1105" s="119"/>
      <c r="L1105" s="119"/>
      <c r="M1105" s="119"/>
      <c r="N1105" s="119"/>
      <c r="O1105" s="119"/>
      <c r="P1105" s="124"/>
    </row>
    <row r="1106" spans="11:16" ht="15" customHeight="1" x14ac:dyDescent="0.2">
      <c r="K1106" s="119"/>
      <c r="L1106" s="119"/>
      <c r="M1106" s="119"/>
      <c r="N1106" s="119"/>
      <c r="O1106" s="119"/>
      <c r="P1106" s="124"/>
    </row>
    <row r="1107" spans="11:16" ht="15" customHeight="1" x14ac:dyDescent="0.2">
      <c r="K1107" s="119"/>
      <c r="L1107" s="119"/>
      <c r="M1107" s="119"/>
      <c r="N1107" s="119"/>
      <c r="O1107" s="119"/>
      <c r="P1107" s="124"/>
    </row>
    <row r="1108" spans="11:16" ht="15" customHeight="1" x14ac:dyDescent="0.2">
      <c r="K1108" s="119"/>
      <c r="L1108" s="119"/>
      <c r="M1108" s="119"/>
      <c r="N1108" s="119"/>
      <c r="O1108" s="119"/>
      <c r="P1108" s="124"/>
    </row>
    <row r="1109" spans="11:16" ht="15" customHeight="1" x14ac:dyDescent="0.2">
      <c r="K1109" s="119"/>
      <c r="L1109" s="119"/>
      <c r="M1109" s="119"/>
      <c r="N1109" s="119"/>
      <c r="O1109" s="119"/>
      <c r="P1109" s="124"/>
    </row>
    <row r="1110" spans="11:16" ht="15" customHeight="1" x14ac:dyDescent="0.2">
      <c r="K1110" s="119"/>
      <c r="L1110" s="119"/>
      <c r="M1110" s="119"/>
      <c r="N1110" s="119"/>
      <c r="O1110" s="119"/>
      <c r="P1110" s="124"/>
    </row>
    <row r="1111" spans="11:16" ht="15" customHeight="1" x14ac:dyDescent="0.2">
      <c r="K1111" s="119"/>
      <c r="L1111" s="119"/>
      <c r="M1111" s="119"/>
      <c r="N1111" s="119"/>
      <c r="O1111" s="119"/>
      <c r="P1111" s="124"/>
    </row>
    <row r="1112" spans="11:16" ht="15" customHeight="1" x14ac:dyDescent="0.2">
      <c r="K1112" s="119"/>
      <c r="L1112" s="119"/>
      <c r="M1112" s="119"/>
      <c r="N1112" s="119"/>
      <c r="O1112" s="119"/>
      <c r="P1112" s="124"/>
    </row>
    <row r="1113" spans="11:16" ht="15" customHeight="1" x14ac:dyDescent="0.2">
      <c r="K1113" s="119"/>
      <c r="L1113" s="119"/>
      <c r="M1113" s="119"/>
      <c r="N1113" s="119"/>
      <c r="O1113" s="119"/>
      <c r="P1113" s="124"/>
    </row>
    <row r="1114" spans="11:16" ht="15" customHeight="1" x14ac:dyDescent="0.2">
      <c r="K1114" s="119"/>
      <c r="L1114" s="119"/>
      <c r="M1114" s="119"/>
      <c r="N1114" s="119"/>
      <c r="O1114" s="119"/>
      <c r="P1114" s="124"/>
    </row>
    <row r="1115" spans="11:16" ht="15" customHeight="1" x14ac:dyDescent="0.2">
      <c r="K1115" s="119"/>
      <c r="L1115" s="119"/>
      <c r="M1115" s="119"/>
      <c r="N1115" s="119"/>
      <c r="O1115" s="119"/>
      <c r="P1115" s="124"/>
    </row>
    <row r="1116" spans="11:16" ht="15" customHeight="1" x14ac:dyDescent="0.2">
      <c r="K1116" s="119"/>
      <c r="L1116" s="119"/>
      <c r="M1116" s="119"/>
      <c r="N1116" s="119"/>
      <c r="O1116" s="119"/>
      <c r="P1116" s="124"/>
    </row>
    <row r="1117" spans="11:16" ht="15" customHeight="1" x14ac:dyDescent="0.2">
      <c r="K1117" s="119"/>
      <c r="L1117" s="119"/>
      <c r="M1117" s="119"/>
      <c r="N1117" s="119"/>
      <c r="O1117" s="119"/>
      <c r="P1117" s="124"/>
    </row>
    <row r="1118" spans="11:16" ht="15" customHeight="1" x14ac:dyDescent="0.2">
      <c r="K1118" s="119"/>
      <c r="L1118" s="119"/>
      <c r="M1118" s="119"/>
      <c r="N1118" s="119"/>
      <c r="O1118" s="119"/>
      <c r="P1118" s="124"/>
    </row>
    <row r="1119" spans="11:16" ht="15" customHeight="1" x14ac:dyDescent="0.2">
      <c r="K1119" s="119"/>
      <c r="L1119" s="119"/>
      <c r="M1119" s="119"/>
      <c r="N1119" s="119"/>
      <c r="O1119" s="119"/>
      <c r="P1119" s="124"/>
    </row>
    <row r="1120" spans="11:16" ht="15" customHeight="1" x14ac:dyDescent="0.2">
      <c r="K1120" s="119"/>
      <c r="L1120" s="119"/>
      <c r="M1120" s="119"/>
      <c r="N1120" s="119"/>
      <c r="O1120" s="119"/>
      <c r="P1120" s="124"/>
    </row>
    <row r="1121" spans="11:16" ht="15" customHeight="1" x14ac:dyDescent="0.2">
      <c r="K1121" s="119"/>
      <c r="L1121" s="119"/>
      <c r="M1121" s="119"/>
      <c r="N1121" s="119"/>
      <c r="O1121" s="119"/>
      <c r="P1121" s="124"/>
    </row>
    <row r="1122" spans="11:16" ht="15" customHeight="1" x14ac:dyDescent="0.2">
      <c r="K1122" s="119"/>
      <c r="L1122" s="119"/>
      <c r="M1122" s="119"/>
      <c r="N1122" s="119"/>
      <c r="O1122" s="119"/>
      <c r="P1122" s="124"/>
    </row>
    <row r="1123" spans="11:16" ht="15" customHeight="1" x14ac:dyDescent="0.2">
      <c r="K1123" s="119"/>
      <c r="L1123" s="119"/>
      <c r="M1123" s="119"/>
      <c r="N1123" s="119"/>
      <c r="O1123" s="119"/>
      <c r="P1123" s="124"/>
    </row>
    <row r="1124" spans="11:16" ht="15" customHeight="1" x14ac:dyDescent="0.2">
      <c r="K1124" s="119"/>
      <c r="L1124" s="119"/>
      <c r="M1124" s="119"/>
      <c r="N1124" s="119"/>
      <c r="O1124" s="119"/>
      <c r="P1124" s="124"/>
    </row>
    <row r="1125" spans="11:16" ht="15" customHeight="1" x14ac:dyDescent="0.2">
      <c r="K1125" s="119"/>
      <c r="L1125" s="119"/>
      <c r="M1125" s="119"/>
      <c r="N1125" s="119"/>
      <c r="O1125" s="119"/>
      <c r="P1125" s="124"/>
    </row>
    <row r="1126" spans="11:16" ht="15" customHeight="1" x14ac:dyDescent="0.2">
      <c r="K1126" s="119"/>
      <c r="L1126" s="119"/>
      <c r="M1126" s="119"/>
      <c r="N1126" s="119"/>
      <c r="O1126" s="119"/>
      <c r="P1126" s="124"/>
    </row>
    <row r="1127" spans="11:16" ht="15" customHeight="1" x14ac:dyDescent="0.2">
      <c r="K1127" s="119"/>
      <c r="L1127" s="119"/>
      <c r="M1127" s="119"/>
      <c r="N1127" s="119"/>
      <c r="O1127" s="119"/>
      <c r="P1127" s="124"/>
    </row>
    <row r="1128" spans="11:16" ht="15" customHeight="1" x14ac:dyDescent="0.2">
      <c r="K1128" s="119"/>
      <c r="L1128" s="119"/>
      <c r="M1128" s="119"/>
      <c r="N1128" s="119"/>
      <c r="O1128" s="119"/>
      <c r="P1128" s="124"/>
    </row>
    <row r="1129" spans="11:16" ht="15" customHeight="1" x14ac:dyDescent="0.2">
      <c r="K1129" s="119"/>
      <c r="L1129" s="119"/>
      <c r="M1129" s="119"/>
      <c r="N1129" s="119"/>
      <c r="O1129" s="119"/>
      <c r="P1129" s="124"/>
    </row>
    <row r="1130" spans="11:16" ht="15" customHeight="1" x14ac:dyDescent="0.2">
      <c r="K1130" s="119"/>
      <c r="L1130" s="119"/>
      <c r="M1130" s="119"/>
      <c r="N1130" s="119"/>
      <c r="O1130" s="119"/>
      <c r="P1130" s="124"/>
    </row>
    <row r="1131" spans="11:16" ht="15" customHeight="1" x14ac:dyDescent="0.2">
      <c r="K1131" s="119"/>
      <c r="L1131" s="119"/>
      <c r="M1131" s="119"/>
      <c r="N1131" s="119"/>
      <c r="O1131" s="119"/>
      <c r="P1131" s="124"/>
    </row>
    <row r="1132" spans="11:16" ht="15" customHeight="1" x14ac:dyDescent="0.2">
      <c r="K1132" s="119"/>
      <c r="L1132" s="119"/>
      <c r="M1132" s="119"/>
      <c r="N1132" s="119"/>
      <c r="O1132" s="119"/>
      <c r="P1132" s="124"/>
    </row>
    <row r="1133" spans="11:16" ht="15" customHeight="1" x14ac:dyDescent="0.2">
      <c r="K1133" s="119"/>
      <c r="L1133" s="119"/>
      <c r="M1133" s="119"/>
      <c r="N1133" s="119"/>
      <c r="O1133" s="119"/>
      <c r="P1133" s="124"/>
    </row>
    <row r="1134" spans="11:16" ht="15" customHeight="1" x14ac:dyDescent="0.2">
      <c r="K1134" s="119"/>
      <c r="L1134" s="119"/>
      <c r="M1134" s="119"/>
      <c r="N1134" s="119"/>
      <c r="O1134" s="119"/>
      <c r="P1134" s="124"/>
    </row>
    <row r="1135" spans="11:16" ht="15" customHeight="1" x14ac:dyDescent="0.2">
      <c r="K1135" s="119"/>
      <c r="L1135" s="119"/>
      <c r="M1135" s="119"/>
      <c r="N1135" s="119"/>
      <c r="O1135" s="119"/>
      <c r="P1135" s="124"/>
    </row>
    <row r="1136" spans="11:16" ht="15" customHeight="1" x14ac:dyDescent="0.2">
      <c r="K1136" s="119"/>
      <c r="L1136" s="119"/>
      <c r="M1136" s="119"/>
      <c r="N1136" s="119"/>
      <c r="O1136" s="119"/>
      <c r="P1136" s="124"/>
    </row>
    <row r="1137" spans="11:16" ht="15" customHeight="1" x14ac:dyDescent="0.2">
      <c r="K1137" s="119"/>
      <c r="L1137" s="119"/>
      <c r="M1137" s="119"/>
      <c r="N1137" s="119"/>
      <c r="O1137" s="119"/>
      <c r="P1137" s="124"/>
    </row>
    <row r="1138" spans="11:16" ht="15" customHeight="1" x14ac:dyDescent="0.2">
      <c r="K1138" s="119"/>
      <c r="L1138" s="119"/>
      <c r="M1138" s="119"/>
      <c r="N1138" s="119"/>
      <c r="O1138" s="119"/>
      <c r="P1138" s="124"/>
    </row>
    <row r="1139" spans="11:16" ht="15" customHeight="1" x14ac:dyDescent="0.2">
      <c r="K1139" s="119"/>
      <c r="L1139" s="119"/>
      <c r="M1139" s="119"/>
      <c r="N1139" s="119"/>
      <c r="O1139" s="119"/>
      <c r="P1139" s="124"/>
    </row>
    <row r="1140" spans="11:16" ht="15" customHeight="1" x14ac:dyDescent="0.2">
      <c r="K1140" s="119"/>
      <c r="L1140" s="119"/>
      <c r="M1140" s="119"/>
      <c r="N1140" s="119"/>
      <c r="O1140" s="119"/>
      <c r="P1140" s="124"/>
    </row>
    <row r="1141" spans="11:16" ht="15" customHeight="1" x14ac:dyDescent="0.2">
      <c r="K1141" s="119"/>
      <c r="L1141" s="119"/>
      <c r="M1141" s="119"/>
      <c r="N1141" s="119"/>
      <c r="O1141" s="119"/>
      <c r="P1141" s="124"/>
    </row>
    <row r="1142" spans="11:16" ht="15" customHeight="1" x14ac:dyDescent="0.2">
      <c r="K1142" s="119"/>
      <c r="L1142" s="119"/>
      <c r="M1142" s="119"/>
      <c r="N1142" s="119"/>
      <c r="O1142" s="119"/>
      <c r="P1142" s="124"/>
    </row>
    <row r="1143" spans="11:16" ht="15" customHeight="1" x14ac:dyDescent="0.2">
      <c r="K1143" s="119"/>
      <c r="L1143" s="119"/>
      <c r="M1143" s="119"/>
      <c r="N1143" s="119"/>
      <c r="O1143" s="119"/>
      <c r="P1143" s="124"/>
    </row>
    <row r="1144" spans="11:16" ht="15" customHeight="1" x14ac:dyDescent="0.2">
      <c r="K1144" s="119"/>
      <c r="L1144" s="119"/>
      <c r="M1144" s="119"/>
      <c r="N1144" s="119"/>
      <c r="O1144" s="119"/>
      <c r="P1144" s="124"/>
    </row>
    <row r="1145" spans="11:16" ht="15" customHeight="1" x14ac:dyDescent="0.2">
      <c r="K1145" s="119"/>
      <c r="L1145" s="119"/>
      <c r="M1145" s="119"/>
      <c r="N1145" s="119"/>
      <c r="O1145" s="119"/>
      <c r="P1145" s="124"/>
    </row>
    <row r="1146" spans="11:16" ht="15" customHeight="1" x14ac:dyDescent="0.2">
      <c r="K1146" s="119"/>
      <c r="L1146" s="119"/>
      <c r="M1146" s="119"/>
      <c r="N1146" s="119"/>
      <c r="O1146" s="119"/>
      <c r="P1146" s="124"/>
    </row>
    <row r="1147" spans="11:16" ht="15" customHeight="1" x14ac:dyDescent="0.2">
      <c r="K1147" s="119"/>
      <c r="L1147" s="119"/>
      <c r="M1147" s="119"/>
      <c r="N1147" s="119"/>
      <c r="O1147" s="119"/>
      <c r="P1147" s="124"/>
    </row>
    <row r="1148" spans="11:16" ht="15" customHeight="1" x14ac:dyDescent="0.2">
      <c r="K1148" s="119"/>
      <c r="L1148" s="119"/>
      <c r="M1148" s="119"/>
      <c r="N1148" s="119"/>
      <c r="O1148" s="119"/>
      <c r="P1148" s="124"/>
    </row>
    <row r="1149" spans="11:16" ht="15" customHeight="1" x14ac:dyDescent="0.2">
      <c r="K1149" s="119"/>
      <c r="L1149" s="119"/>
      <c r="M1149" s="119"/>
      <c r="N1149" s="119"/>
      <c r="O1149" s="119"/>
      <c r="P1149" s="124"/>
    </row>
    <row r="1150" spans="11:16" ht="15" customHeight="1" x14ac:dyDescent="0.2">
      <c r="K1150" s="119"/>
      <c r="L1150" s="119"/>
      <c r="M1150" s="119"/>
      <c r="N1150" s="119"/>
      <c r="O1150" s="119"/>
      <c r="P1150" s="124"/>
    </row>
    <row r="1151" spans="11:16" ht="15" customHeight="1" x14ac:dyDescent="0.2">
      <c r="K1151" s="119"/>
      <c r="L1151" s="119"/>
      <c r="M1151" s="119"/>
      <c r="N1151" s="119"/>
      <c r="O1151" s="119"/>
      <c r="P1151" s="124"/>
    </row>
    <row r="1152" spans="11:16" ht="15" customHeight="1" x14ac:dyDescent="0.2">
      <c r="K1152" s="119"/>
      <c r="L1152" s="119"/>
      <c r="M1152" s="119"/>
      <c r="N1152" s="119"/>
      <c r="O1152" s="119"/>
      <c r="P1152" s="124"/>
    </row>
    <row r="1153" spans="11:16" ht="15" customHeight="1" x14ac:dyDescent="0.2">
      <c r="K1153" s="119"/>
      <c r="L1153" s="119"/>
      <c r="M1153" s="119"/>
      <c r="N1153" s="119"/>
      <c r="O1153" s="119"/>
      <c r="P1153" s="124"/>
    </row>
    <row r="1154" spans="11:16" ht="15" customHeight="1" x14ac:dyDescent="0.2">
      <c r="K1154" s="119"/>
      <c r="L1154" s="119"/>
      <c r="M1154" s="119"/>
      <c r="N1154" s="119"/>
      <c r="O1154" s="119"/>
      <c r="P1154" s="124"/>
    </row>
    <row r="1155" spans="11:16" ht="15" customHeight="1" x14ac:dyDescent="0.2">
      <c r="K1155" s="119"/>
      <c r="L1155" s="119"/>
      <c r="M1155" s="119"/>
      <c r="N1155" s="119"/>
      <c r="O1155" s="119"/>
      <c r="P1155" s="124"/>
    </row>
    <row r="1156" spans="11:16" ht="15" customHeight="1" x14ac:dyDescent="0.2">
      <c r="K1156" s="119"/>
      <c r="L1156" s="119"/>
      <c r="M1156" s="119"/>
      <c r="N1156" s="119"/>
      <c r="O1156" s="119"/>
      <c r="P1156" s="124"/>
    </row>
    <row r="1157" spans="11:16" ht="15" customHeight="1" x14ac:dyDescent="0.2">
      <c r="K1157" s="119"/>
      <c r="L1157" s="119"/>
      <c r="M1157" s="119"/>
      <c r="N1157" s="119"/>
      <c r="O1157" s="119"/>
      <c r="P1157" s="124"/>
    </row>
    <row r="1158" spans="11:16" ht="15" customHeight="1" x14ac:dyDescent="0.2">
      <c r="K1158" s="119"/>
      <c r="L1158" s="119"/>
      <c r="M1158" s="119"/>
      <c r="N1158" s="119"/>
      <c r="O1158" s="119"/>
      <c r="P1158" s="124"/>
    </row>
    <row r="1159" spans="11:16" ht="15" customHeight="1" x14ac:dyDescent="0.2">
      <c r="K1159" s="119"/>
      <c r="L1159" s="119"/>
      <c r="M1159" s="119"/>
      <c r="N1159" s="119"/>
      <c r="O1159" s="119"/>
      <c r="P1159" s="124"/>
    </row>
    <row r="1160" spans="11:16" ht="15" customHeight="1" x14ac:dyDescent="0.2">
      <c r="K1160" s="119"/>
      <c r="L1160" s="119"/>
      <c r="M1160" s="119"/>
      <c r="N1160" s="119"/>
      <c r="O1160" s="119"/>
      <c r="P1160" s="124"/>
    </row>
    <row r="1161" spans="11:16" ht="15" customHeight="1" x14ac:dyDescent="0.2">
      <c r="K1161" s="119"/>
      <c r="L1161" s="119"/>
      <c r="M1161" s="119"/>
      <c r="N1161" s="119"/>
      <c r="O1161" s="119"/>
      <c r="P1161" s="124"/>
    </row>
    <row r="1162" spans="11:16" ht="15" customHeight="1" x14ac:dyDescent="0.2">
      <c r="K1162" s="119"/>
      <c r="L1162" s="119"/>
      <c r="M1162" s="119"/>
      <c r="N1162" s="119"/>
      <c r="O1162" s="119"/>
      <c r="P1162" s="124"/>
    </row>
    <row r="1163" spans="11:16" ht="15" customHeight="1" x14ac:dyDescent="0.2">
      <c r="K1163" s="119"/>
      <c r="L1163" s="119"/>
      <c r="M1163" s="119"/>
      <c r="N1163" s="119"/>
      <c r="O1163" s="119"/>
      <c r="P1163" s="124"/>
    </row>
    <row r="1164" spans="11:16" ht="15" customHeight="1" x14ac:dyDescent="0.2">
      <c r="K1164" s="119"/>
      <c r="L1164" s="119"/>
      <c r="M1164" s="119"/>
      <c r="N1164" s="119"/>
      <c r="O1164" s="119"/>
      <c r="P1164" s="124"/>
    </row>
    <row r="1165" spans="11:16" ht="15" customHeight="1" x14ac:dyDescent="0.2">
      <c r="K1165" s="119"/>
      <c r="L1165" s="119"/>
      <c r="M1165" s="119"/>
      <c r="N1165" s="119"/>
      <c r="O1165" s="119"/>
      <c r="P1165" s="124"/>
    </row>
    <row r="1166" spans="11:16" ht="15" customHeight="1" x14ac:dyDescent="0.2">
      <c r="K1166" s="119"/>
      <c r="L1166" s="119"/>
      <c r="M1166" s="119"/>
      <c r="N1166" s="119"/>
      <c r="O1166" s="119"/>
      <c r="P1166" s="124"/>
    </row>
    <row r="1167" spans="11:16" ht="15" customHeight="1" x14ac:dyDescent="0.2">
      <c r="K1167" s="119"/>
      <c r="L1167" s="119"/>
      <c r="M1167" s="119"/>
      <c r="N1167" s="119"/>
      <c r="O1167" s="119"/>
      <c r="P1167" s="124"/>
    </row>
    <row r="1168" spans="11:16" ht="15" customHeight="1" x14ac:dyDescent="0.2">
      <c r="K1168" s="119"/>
      <c r="L1168" s="119"/>
      <c r="M1168" s="119"/>
      <c r="N1168" s="119"/>
      <c r="O1168" s="119"/>
      <c r="P1168" s="124"/>
    </row>
    <row r="1169" spans="11:16" ht="15" customHeight="1" x14ac:dyDescent="0.2">
      <c r="K1169" s="119"/>
      <c r="L1169" s="119"/>
      <c r="M1169" s="119"/>
      <c r="N1169" s="119"/>
      <c r="O1169" s="119"/>
      <c r="P1169" s="124"/>
    </row>
    <row r="1170" spans="11:16" ht="15" customHeight="1" x14ac:dyDescent="0.2">
      <c r="K1170" s="119"/>
      <c r="L1170" s="119"/>
      <c r="M1170" s="119"/>
      <c r="N1170" s="119"/>
      <c r="O1170" s="119"/>
      <c r="P1170" s="124"/>
    </row>
    <row r="1171" spans="11:16" ht="15" customHeight="1" x14ac:dyDescent="0.2">
      <c r="K1171" s="119"/>
      <c r="L1171" s="119"/>
      <c r="M1171" s="119"/>
      <c r="N1171" s="119"/>
      <c r="O1171" s="119"/>
      <c r="P1171" s="124"/>
    </row>
    <row r="1172" spans="11:16" ht="15" customHeight="1" x14ac:dyDescent="0.2">
      <c r="K1172" s="119"/>
      <c r="L1172" s="119"/>
      <c r="M1172" s="119"/>
      <c r="N1172" s="119"/>
      <c r="O1172" s="119"/>
      <c r="P1172" s="124"/>
    </row>
    <row r="1173" spans="11:16" ht="15" customHeight="1" x14ac:dyDescent="0.2">
      <c r="K1173" s="119"/>
      <c r="L1173" s="119"/>
      <c r="M1173" s="119"/>
      <c r="N1173" s="119"/>
      <c r="O1173" s="119"/>
      <c r="P1173" s="124"/>
    </row>
    <row r="1174" spans="11:16" ht="15" customHeight="1" x14ac:dyDescent="0.2">
      <c r="K1174" s="119"/>
      <c r="L1174" s="119"/>
      <c r="M1174" s="119"/>
      <c r="N1174" s="119"/>
      <c r="O1174" s="119"/>
      <c r="P1174" s="124"/>
    </row>
    <row r="1175" spans="11:16" ht="15" customHeight="1" x14ac:dyDescent="0.2">
      <c r="K1175" s="119"/>
      <c r="L1175" s="119"/>
      <c r="M1175" s="119"/>
      <c r="N1175" s="119"/>
      <c r="O1175" s="119"/>
      <c r="P1175" s="124"/>
    </row>
    <row r="1176" spans="11:16" ht="15" customHeight="1" x14ac:dyDescent="0.2">
      <c r="K1176" s="119"/>
      <c r="L1176" s="119"/>
      <c r="M1176" s="119"/>
      <c r="N1176" s="119"/>
      <c r="O1176" s="119"/>
      <c r="P1176" s="124"/>
    </row>
    <row r="1177" spans="11:16" ht="15" customHeight="1" x14ac:dyDescent="0.2">
      <c r="K1177" s="119"/>
      <c r="L1177" s="119"/>
      <c r="M1177" s="119"/>
      <c r="N1177" s="119"/>
      <c r="O1177" s="119"/>
      <c r="P1177" s="124"/>
    </row>
    <row r="1178" spans="11:16" ht="15" customHeight="1" x14ac:dyDescent="0.2">
      <c r="K1178" s="119"/>
      <c r="L1178" s="119"/>
      <c r="M1178" s="119"/>
      <c r="N1178" s="119"/>
      <c r="O1178" s="119"/>
      <c r="P1178" s="124"/>
    </row>
    <row r="1179" spans="11:16" ht="15" customHeight="1" x14ac:dyDescent="0.2">
      <c r="K1179" s="119"/>
      <c r="L1179" s="119"/>
      <c r="M1179" s="119"/>
      <c r="N1179" s="119"/>
      <c r="O1179" s="119"/>
      <c r="P1179" s="124"/>
    </row>
    <row r="1180" spans="11:16" ht="15" customHeight="1" x14ac:dyDescent="0.2">
      <c r="K1180" s="119"/>
      <c r="L1180" s="119"/>
      <c r="M1180" s="119"/>
      <c r="N1180" s="119"/>
      <c r="O1180" s="119"/>
      <c r="P1180" s="124"/>
    </row>
    <row r="1181" spans="11:16" ht="15" customHeight="1" x14ac:dyDescent="0.2">
      <c r="K1181" s="119"/>
      <c r="L1181" s="119"/>
      <c r="M1181" s="119"/>
      <c r="N1181" s="119"/>
      <c r="O1181" s="119"/>
      <c r="P1181" s="124"/>
    </row>
    <row r="1182" spans="11:16" ht="15" customHeight="1" x14ac:dyDescent="0.2">
      <c r="K1182" s="119"/>
      <c r="L1182" s="119"/>
      <c r="M1182" s="119"/>
      <c r="N1182" s="119"/>
      <c r="O1182" s="119"/>
      <c r="P1182" s="124"/>
    </row>
    <row r="1183" spans="11:16" ht="15" customHeight="1" x14ac:dyDescent="0.2">
      <c r="K1183" s="119"/>
      <c r="L1183" s="119"/>
      <c r="M1183" s="119"/>
      <c r="N1183" s="119"/>
      <c r="O1183" s="119"/>
      <c r="P1183" s="124"/>
    </row>
    <row r="1184" spans="11:16" ht="15" customHeight="1" x14ac:dyDescent="0.2">
      <c r="K1184" s="119"/>
      <c r="L1184" s="119"/>
      <c r="M1184" s="119"/>
      <c r="N1184" s="119"/>
      <c r="O1184" s="119"/>
      <c r="P1184" s="124"/>
    </row>
    <row r="1185" spans="11:16" ht="15" customHeight="1" x14ac:dyDescent="0.2">
      <c r="K1185" s="119"/>
      <c r="L1185" s="119"/>
      <c r="M1185" s="119"/>
      <c r="N1185" s="119"/>
      <c r="O1185" s="119"/>
      <c r="P1185" s="124"/>
    </row>
    <row r="1186" spans="11:16" ht="15" customHeight="1" x14ac:dyDescent="0.2">
      <c r="K1186" s="119"/>
      <c r="L1186" s="119"/>
      <c r="M1186" s="119"/>
      <c r="N1186" s="119"/>
      <c r="O1186" s="119"/>
      <c r="P1186" s="124"/>
    </row>
    <row r="1187" spans="11:16" ht="15" customHeight="1" x14ac:dyDescent="0.2">
      <c r="K1187" s="119"/>
      <c r="L1187" s="119"/>
      <c r="M1187" s="119"/>
      <c r="N1187" s="119"/>
      <c r="O1187" s="119"/>
      <c r="P1187" s="124"/>
    </row>
    <row r="1188" spans="11:16" ht="15" customHeight="1" x14ac:dyDescent="0.2">
      <c r="K1188" s="119"/>
      <c r="L1188" s="119"/>
      <c r="M1188" s="119"/>
      <c r="N1188" s="119"/>
      <c r="O1188" s="119"/>
      <c r="P1188" s="124"/>
    </row>
    <row r="1189" spans="11:16" ht="15" customHeight="1" x14ac:dyDescent="0.2">
      <c r="K1189" s="119"/>
      <c r="L1189" s="119"/>
      <c r="M1189" s="119"/>
      <c r="N1189" s="119"/>
      <c r="O1189" s="119"/>
      <c r="P1189" s="124"/>
    </row>
    <row r="1190" spans="11:16" ht="15" customHeight="1" x14ac:dyDescent="0.2">
      <c r="K1190" s="119"/>
      <c r="L1190" s="119"/>
      <c r="M1190" s="119"/>
      <c r="N1190" s="119"/>
      <c r="O1190" s="119"/>
      <c r="P1190" s="124"/>
    </row>
    <row r="1191" spans="11:16" ht="15" customHeight="1" x14ac:dyDescent="0.2">
      <c r="K1191" s="119"/>
      <c r="L1191" s="119"/>
      <c r="M1191" s="119"/>
      <c r="N1191" s="119"/>
      <c r="O1191" s="119"/>
      <c r="P1191" s="124"/>
    </row>
    <row r="1192" spans="11:16" ht="15" customHeight="1" x14ac:dyDescent="0.2">
      <c r="K1192" s="119"/>
      <c r="L1192" s="119"/>
      <c r="M1192" s="119"/>
      <c r="N1192" s="119"/>
      <c r="O1192" s="119"/>
      <c r="P1192" s="124"/>
    </row>
    <row r="1193" spans="11:16" ht="15" customHeight="1" x14ac:dyDescent="0.2">
      <c r="K1193" s="119"/>
      <c r="L1193" s="119"/>
      <c r="M1193" s="119"/>
      <c r="N1193" s="119"/>
      <c r="O1193" s="119"/>
      <c r="P1193" s="124"/>
    </row>
    <row r="1194" spans="11:16" ht="15" customHeight="1" x14ac:dyDescent="0.2">
      <c r="K1194" s="119"/>
      <c r="L1194" s="119"/>
      <c r="M1194" s="119"/>
      <c r="N1194" s="119"/>
      <c r="O1194" s="119"/>
      <c r="P1194" s="124"/>
    </row>
    <row r="1195" spans="11:16" ht="15" customHeight="1" x14ac:dyDescent="0.2">
      <c r="K1195" s="119"/>
      <c r="L1195" s="119"/>
      <c r="M1195" s="119"/>
      <c r="N1195" s="119"/>
      <c r="O1195" s="119"/>
      <c r="P1195" s="124"/>
    </row>
    <row r="1196" spans="11:16" ht="15" customHeight="1" x14ac:dyDescent="0.2">
      <c r="K1196" s="119"/>
      <c r="L1196" s="119"/>
      <c r="M1196" s="119"/>
      <c r="N1196" s="119"/>
      <c r="O1196" s="119"/>
      <c r="P1196" s="124"/>
    </row>
    <row r="1197" spans="11:16" ht="15" customHeight="1" x14ac:dyDescent="0.2">
      <c r="K1197" s="119"/>
      <c r="L1197" s="119"/>
      <c r="M1197" s="119"/>
      <c r="N1197" s="119"/>
      <c r="O1197" s="119"/>
      <c r="P1197" s="124"/>
    </row>
    <row r="1198" spans="11:16" ht="15" customHeight="1" x14ac:dyDescent="0.2">
      <c r="K1198" s="119"/>
      <c r="L1198" s="119"/>
      <c r="M1198" s="119"/>
      <c r="N1198" s="119"/>
      <c r="O1198" s="119"/>
      <c r="P1198" s="124"/>
    </row>
    <row r="1199" spans="11:16" ht="15" customHeight="1" x14ac:dyDescent="0.2">
      <c r="K1199" s="119"/>
      <c r="L1199" s="119"/>
      <c r="M1199" s="119"/>
      <c r="N1199" s="119"/>
      <c r="O1199" s="119"/>
      <c r="P1199" s="124"/>
    </row>
    <row r="1200" spans="11:16" ht="15" customHeight="1" x14ac:dyDescent="0.2">
      <c r="K1200" s="119"/>
      <c r="L1200" s="119"/>
      <c r="M1200" s="119"/>
      <c r="N1200" s="119"/>
      <c r="O1200" s="119"/>
      <c r="P1200" s="124"/>
    </row>
    <row r="1201" spans="11:16" ht="15" customHeight="1" x14ac:dyDescent="0.2">
      <c r="K1201" s="119"/>
      <c r="L1201" s="119"/>
      <c r="M1201" s="119"/>
      <c r="N1201" s="119"/>
      <c r="O1201" s="119"/>
      <c r="P1201" s="124"/>
    </row>
    <row r="1202" spans="11:16" ht="15" customHeight="1" x14ac:dyDescent="0.2">
      <c r="K1202" s="119"/>
      <c r="L1202" s="119"/>
      <c r="M1202" s="119"/>
      <c r="N1202" s="119"/>
      <c r="O1202" s="119"/>
      <c r="P1202" s="124"/>
    </row>
    <row r="1203" spans="11:16" ht="15" customHeight="1" x14ac:dyDescent="0.2">
      <c r="K1203" s="119"/>
      <c r="L1203" s="119"/>
      <c r="M1203" s="119"/>
      <c r="N1203" s="119"/>
      <c r="O1203" s="119"/>
      <c r="P1203" s="124"/>
    </row>
    <row r="1204" spans="11:16" ht="15" customHeight="1" x14ac:dyDescent="0.2">
      <c r="K1204" s="119"/>
      <c r="L1204" s="119"/>
      <c r="M1204" s="119"/>
      <c r="N1204" s="119"/>
      <c r="O1204" s="119"/>
      <c r="P1204" s="124"/>
    </row>
    <row r="1205" spans="11:16" ht="15" customHeight="1" x14ac:dyDescent="0.2">
      <c r="K1205" s="119"/>
      <c r="L1205" s="119"/>
      <c r="M1205" s="119"/>
      <c r="N1205" s="119"/>
      <c r="O1205" s="119"/>
      <c r="P1205" s="124"/>
    </row>
    <row r="1206" spans="11:16" ht="15" customHeight="1" x14ac:dyDescent="0.2">
      <c r="K1206" s="119"/>
      <c r="L1206" s="119"/>
      <c r="M1206" s="119"/>
      <c r="N1206" s="119"/>
      <c r="O1206" s="119"/>
      <c r="P1206" s="124"/>
    </row>
    <row r="1207" spans="11:16" ht="15" customHeight="1" x14ac:dyDescent="0.2">
      <c r="K1207" s="119"/>
      <c r="L1207" s="119"/>
      <c r="M1207" s="119"/>
      <c r="N1207" s="119"/>
      <c r="O1207" s="119"/>
      <c r="P1207" s="124"/>
    </row>
    <row r="1208" spans="11:16" ht="15" customHeight="1" x14ac:dyDescent="0.2">
      <c r="K1208" s="119"/>
      <c r="L1208" s="119"/>
      <c r="M1208" s="119"/>
      <c r="N1208" s="119"/>
      <c r="O1208" s="119"/>
      <c r="P1208" s="124"/>
    </row>
    <row r="1209" spans="11:16" ht="15" customHeight="1" x14ac:dyDescent="0.2">
      <c r="K1209" s="119"/>
      <c r="L1209" s="119"/>
      <c r="M1209" s="119"/>
      <c r="N1209" s="119"/>
      <c r="O1209" s="119"/>
      <c r="P1209" s="124"/>
    </row>
    <row r="1210" spans="11:16" ht="15" customHeight="1" x14ac:dyDescent="0.2">
      <c r="K1210" s="119"/>
      <c r="L1210" s="119"/>
      <c r="M1210" s="119"/>
      <c r="N1210" s="119"/>
      <c r="O1210" s="119"/>
      <c r="P1210" s="124"/>
    </row>
    <row r="1211" spans="11:16" ht="15" customHeight="1" x14ac:dyDescent="0.2">
      <c r="K1211" s="119"/>
      <c r="L1211" s="119"/>
      <c r="M1211" s="119"/>
      <c r="N1211" s="119"/>
      <c r="O1211" s="119"/>
      <c r="P1211" s="124"/>
    </row>
    <row r="1212" spans="11:16" ht="15" customHeight="1" x14ac:dyDescent="0.2">
      <c r="K1212" s="119"/>
      <c r="L1212" s="119"/>
      <c r="M1212" s="119"/>
      <c r="N1212" s="119"/>
      <c r="O1212" s="119"/>
      <c r="P1212" s="124"/>
    </row>
    <row r="1213" spans="11:16" ht="15" customHeight="1" x14ac:dyDescent="0.2">
      <c r="K1213" s="119"/>
      <c r="L1213" s="119"/>
      <c r="M1213" s="119"/>
      <c r="N1213" s="119"/>
      <c r="O1213" s="119"/>
      <c r="P1213" s="124"/>
    </row>
    <row r="1214" spans="11:16" ht="15" customHeight="1" x14ac:dyDescent="0.2">
      <c r="K1214" s="119"/>
      <c r="L1214" s="119"/>
      <c r="M1214" s="119"/>
      <c r="N1214" s="119"/>
      <c r="O1214" s="119"/>
      <c r="P1214" s="124"/>
    </row>
    <row r="1215" spans="11:16" ht="15" customHeight="1" x14ac:dyDescent="0.2">
      <c r="K1215" s="119"/>
      <c r="L1215" s="119"/>
      <c r="M1215" s="119"/>
      <c r="N1215" s="119"/>
      <c r="O1215" s="119"/>
      <c r="P1215" s="124"/>
    </row>
    <row r="1216" spans="11:16" ht="15" customHeight="1" x14ac:dyDescent="0.2">
      <c r="K1216" s="119"/>
      <c r="L1216" s="119"/>
      <c r="M1216" s="119"/>
      <c r="N1216" s="119"/>
      <c r="O1216" s="119"/>
      <c r="P1216" s="124"/>
    </row>
    <row r="1217" spans="11:16" ht="15" customHeight="1" x14ac:dyDescent="0.2">
      <c r="K1217" s="119"/>
      <c r="L1217" s="119"/>
      <c r="M1217" s="119"/>
      <c r="N1217" s="119"/>
      <c r="O1217" s="119"/>
      <c r="P1217" s="124"/>
    </row>
    <row r="1218" spans="11:16" ht="15" customHeight="1" x14ac:dyDescent="0.2">
      <c r="K1218" s="119"/>
      <c r="L1218" s="119"/>
      <c r="M1218" s="119"/>
      <c r="N1218" s="119"/>
      <c r="O1218" s="119"/>
      <c r="P1218" s="124"/>
    </row>
    <row r="1219" spans="11:16" ht="15" customHeight="1" x14ac:dyDescent="0.2">
      <c r="K1219" s="119"/>
      <c r="L1219" s="119"/>
      <c r="M1219" s="119"/>
      <c r="N1219" s="119"/>
      <c r="O1219" s="119"/>
      <c r="P1219" s="124"/>
    </row>
    <row r="1220" spans="11:16" ht="15" customHeight="1" x14ac:dyDescent="0.2">
      <c r="K1220" s="119"/>
      <c r="L1220" s="119"/>
      <c r="M1220" s="119"/>
      <c r="N1220" s="119"/>
      <c r="O1220" s="119"/>
      <c r="P1220" s="124"/>
    </row>
    <row r="1221" spans="11:16" ht="15" customHeight="1" x14ac:dyDescent="0.2">
      <c r="K1221" s="119"/>
      <c r="L1221" s="119"/>
      <c r="M1221" s="119"/>
      <c r="N1221" s="119"/>
      <c r="O1221" s="119"/>
      <c r="P1221" s="124"/>
    </row>
    <row r="1222" spans="11:16" ht="15" customHeight="1" x14ac:dyDescent="0.2">
      <c r="K1222" s="119"/>
      <c r="L1222" s="119"/>
      <c r="M1222" s="119"/>
      <c r="N1222" s="119"/>
      <c r="O1222" s="119"/>
      <c r="P1222" s="124"/>
    </row>
    <row r="1223" spans="11:16" ht="15" customHeight="1" x14ac:dyDescent="0.2">
      <c r="K1223" s="119"/>
      <c r="L1223" s="119"/>
      <c r="M1223" s="119"/>
      <c r="N1223" s="119"/>
      <c r="O1223" s="119"/>
      <c r="P1223" s="124"/>
    </row>
    <row r="1224" spans="11:16" ht="15" customHeight="1" x14ac:dyDescent="0.2">
      <c r="K1224" s="119"/>
      <c r="L1224" s="119"/>
      <c r="M1224" s="119"/>
      <c r="N1224" s="119"/>
      <c r="O1224" s="119"/>
      <c r="P1224" s="124"/>
    </row>
    <row r="1225" spans="11:16" ht="15" customHeight="1" x14ac:dyDescent="0.2">
      <c r="K1225" s="119"/>
      <c r="L1225" s="119"/>
      <c r="M1225" s="119"/>
      <c r="N1225" s="119"/>
      <c r="O1225" s="119"/>
      <c r="P1225" s="124"/>
    </row>
    <row r="1226" spans="11:16" ht="15" customHeight="1" x14ac:dyDescent="0.2">
      <c r="K1226" s="119"/>
      <c r="L1226" s="119"/>
      <c r="M1226" s="119"/>
      <c r="N1226" s="119"/>
      <c r="O1226" s="119"/>
      <c r="P1226" s="124"/>
    </row>
    <row r="1227" spans="11:16" ht="15" customHeight="1" x14ac:dyDescent="0.2">
      <c r="K1227" s="119"/>
      <c r="L1227" s="119"/>
      <c r="M1227" s="119"/>
      <c r="N1227" s="119"/>
      <c r="O1227" s="119"/>
      <c r="P1227" s="124"/>
    </row>
    <row r="1228" spans="11:16" ht="15" customHeight="1" x14ac:dyDescent="0.2">
      <c r="K1228" s="119"/>
      <c r="L1228" s="119"/>
      <c r="M1228" s="119"/>
      <c r="N1228" s="119"/>
      <c r="O1228" s="119"/>
      <c r="P1228" s="124"/>
    </row>
    <row r="1229" spans="11:16" ht="15" customHeight="1" x14ac:dyDescent="0.2">
      <c r="K1229" s="119"/>
      <c r="L1229" s="119"/>
      <c r="M1229" s="119"/>
      <c r="N1229" s="119"/>
      <c r="O1229" s="119"/>
      <c r="P1229" s="124"/>
    </row>
    <row r="1230" spans="11:16" ht="15" customHeight="1" x14ac:dyDescent="0.2">
      <c r="K1230" s="119"/>
      <c r="L1230" s="119"/>
      <c r="M1230" s="119"/>
      <c r="N1230" s="119"/>
      <c r="O1230" s="119"/>
      <c r="P1230" s="124"/>
    </row>
    <row r="1231" spans="11:16" ht="15" customHeight="1" x14ac:dyDescent="0.2">
      <c r="K1231" s="119"/>
      <c r="L1231" s="119"/>
      <c r="M1231" s="119"/>
      <c r="N1231" s="119"/>
      <c r="O1231" s="119"/>
      <c r="P1231" s="124"/>
    </row>
    <row r="1232" spans="11:16" ht="15" customHeight="1" x14ac:dyDescent="0.2">
      <c r="K1232" s="119"/>
      <c r="L1232" s="119"/>
      <c r="M1232" s="119"/>
      <c r="N1232" s="119"/>
      <c r="O1232" s="119"/>
      <c r="P1232" s="124"/>
    </row>
    <row r="1233" spans="11:16" ht="15" customHeight="1" x14ac:dyDescent="0.2">
      <c r="K1233" s="119"/>
      <c r="L1233" s="119"/>
      <c r="M1233" s="119"/>
      <c r="N1233" s="119"/>
      <c r="O1233" s="119"/>
      <c r="P1233" s="124"/>
    </row>
    <row r="1234" spans="11:16" ht="15" customHeight="1" x14ac:dyDescent="0.2">
      <c r="K1234" s="119"/>
      <c r="L1234" s="119"/>
      <c r="M1234" s="119"/>
      <c r="N1234" s="119"/>
      <c r="O1234" s="119"/>
      <c r="P1234" s="124"/>
    </row>
    <row r="1235" spans="11:16" ht="15" customHeight="1" x14ac:dyDescent="0.2">
      <c r="K1235" s="119"/>
      <c r="L1235" s="119"/>
      <c r="M1235" s="119"/>
      <c r="N1235" s="119"/>
      <c r="O1235" s="119"/>
      <c r="P1235" s="124"/>
    </row>
    <row r="1236" spans="11:16" ht="15" customHeight="1" x14ac:dyDescent="0.2">
      <c r="K1236" s="119"/>
      <c r="L1236" s="119"/>
      <c r="M1236" s="119"/>
      <c r="N1236" s="119"/>
      <c r="O1236" s="119"/>
      <c r="P1236" s="124"/>
    </row>
    <row r="1237" spans="11:16" ht="15" customHeight="1" x14ac:dyDescent="0.2">
      <c r="K1237" s="119"/>
      <c r="L1237" s="119"/>
      <c r="M1237" s="119"/>
      <c r="N1237" s="119"/>
      <c r="O1237" s="119"/>
      <c r="P1237" s="124"/>
    </row>
    <row r="1238" spans="11:16" ht="15" customHeight="1" x14ac:dyDescent="0.2">
      <c r="K1238" s="119"/>
      <c r="L1238" s="119"/>
      <c r="M1238" s="119"/>
      <c r="N1238" s="119"/>
      <c r="O1238" s="119"/>
      <c r="P1238" s="124"/>
    </row>
    <row r="1239" spans="11:16" ht="15" customHeight="1" x14ac:dyDescent="0.2">
      <c r="K1239" s="119"/>
      <c r="L1239" s="119"/>
      <c r="M1239" s="119"/>
      <c r="N1239" s="119"/>
      <c r="O1239" s="119"/>
      <c r="P1239" s="124"/>
    </row>
    <row r="1240" spans="11:16" ht="15" customHeight="1" x14ac:dyDescent="0.2">
      <c r="K1240" s="119"/>
      <c r="L1240" s="119"/>
      <c r="M1240" s="119"/>
      <c r="N1240" s="119"/>
      <c r="O1240" s="119"/>
      <c r="P1240" s="124"/>
    </row>
    <row r="1241" spans="11:16" ht="15" customHeight="1" x14ac:dyDescent="0.2">
      <c r="K1241" s="119"/>
      <c r="L1241" s="119"/>
      <c r="M1241" s="119"/>
      <c r="N1241" s="119"/>
      <c r="O1241" s="119"/>
      <c r="P1241" s="124"/>
    </row>
    <row r="1242" spans="11:16" ht="15" customHeight="1" x14ac:dyDescent="0.2">
      <c r="K1242" s="119"/>
      <c r="L1242" s="119"/>
      <c r="M1242" s="119"/>
      <c r="N1242" s="119"/>
      <c r="O1242" s="119"/>
      <c r="P1242" s="124"/>
    </row>
    <row r="1243" spans="11:16" ht="15" customHeight="1" x14ac:dyDescent="0.2">
      <c r="K1243" s="119"/>
      <c r="L1243" s="119"/>
      <c r="M1243" s="119"/>
      <c r="N1243" s="119"/>
      <c r="O1243" s="119"/>
      <c r="P1243" s="124"/>
    </row>
    <row r="1244" spans="11:16" ht="15" customHeight="1" x14ac:dyDescent="0.2">
      <c r="K1244" s="119"/>
      <c r="L1244" s="119"/>
      <c r="M1244" s="119"/>
      <c r="N1244" s="119"/>
      <c r="O1244" s="119"/>
      <c r="P1244" s="124"/>
    </row>
    <row r="1245" spans="11:16" ht="15" customHeight="1" x14ac:dyDescent="0.2">
      <c r="K1245" s="119"/>
      <c r="L1245" s="119"/>
      <c r="M1245" s="119"/>
      <c r="N1245" s="119"/>
      <c r="O1245" s="119"/>
      <c r="P1245" s="124"/>
    </row>
    <row r="1246" spans="11:16" ht="15" customHeight="1" x14ac:dyDescent="0.2">
      <c r="K1246" s="119"/>
      <c r="L1246" s="119"/>
      <c r="M1246" s="119"/>
      <c r="N1246" s="119"/>
      <c r="O1246" s="119"/>
      <c r="P1246" s="124"/>
    </row>
    <row r="1247" spans="11:16" ht="15" customHeight="1" x14ac:dyDescent="0.2">
      <c r="K1247" s="119"/>
      <c r="L1247" s="119"/>
      <c r="M1247" s="119"/>
      <c r="N1247" s="119"/>
      <c r="O1247" s="119"/>
      <c r="P1247" s="124"/>
    </row>
    <row r="1248" spans="11:16" ht="15" customHeight="1" x14ac:dyDescent="0.2">
      <c r="K1248" s="119"/>
      <c r="L1248" s="119"/>
      <c r="M1248" s="119"/>
      <c r="N1248" s="119"/>
      <c r="O1248" s="119"/>
      <c r="P1248" s="124"/>
    </row>
    <row r="1249" spans="11:16" ht="15" customHeight="1" x14ac:dyDescent="0.2">
      <c r="K1249" s="119"/>
      <c r="L1249" s="119"/>
      <c r="M1249" s="119"/>
      <c r="N1249" s="119"/>
      <c r="O1249" s="119"/>
      <c r="P1249" s="124"/>
    </row>
    <row r="1250" spans="11:16" ht="15" customHeight="1" x14ac:dyDescent="0.2">
      <c r="K1250" s="119"/>
      <c r="L1250" s="119"/>
      <c r="M1250" s="119"/>
      <c r="N1250" s="119"/>
      <c r="O1250" s="119"/>
      <c r="P1250" s="124"/>
    </row>
    <row r="1251" spans="11:16" ht="15" customHeight="1" x14ac:dyDescent="0.2">
      <c r="K1251" s="119"/>
      <c r="L1251" s="119"/>
      <c r="M1251" s="119"/>
      <c r="N1251" s="119"/>
      <c r="O1251" s="119"/>
      <c r="P1251" s="124"/>
    </row>
    <row r="1252" spans="11:16" ht="15" customHeight="1" x14ac:dyDescent="0.2">
      <c r="K1252" s="119"/>
      <c r="L1252" s="119"/>
      <c r="M1252" s="119"/>
      <c r="N1252" s="119"/>
      <c r="O1252" s="119"/>
      <c r="P1252" s="124"/>
    </row>
    <row r="1253" spans="11:16" ht="15" customHeight="1" x14ac:dyDescent="0.2">
      <c r="K1253" s="119"/>
      <c r="L1253" s="119"/>
      <c r="M1253" s="119"/>
      <c r="N1253" s="119"/>
      <c r="O1253" s="119"/>
      <c r="P1253" s="124"/>
    </row>
    <row r="1254" spans="11:16" ht="15" customHeight="1" x14ac:dyDescent="0.2">
      <c r="K1254" s="119"/>
      <c r="L1254" s="119"/>
      <c r="M1254" s="119"/>
      <c r="N1254" s="119"/>
      <c r="O1254" s="119"/>
      <c r="P1254" s="124"/>
    </row>
    <row r="1255" spans="11:16" ht="15" customHeight="1" x14ac:dyDescent="0.2">
      <c r="K1255" s="119"/>
      <c r="L1255" s="119"/>
      <c r="M1255" s="119"/>
      <c r="N1255" s="119"/>
      <c r="O1255" s="119"/>
      <c r="P1255" s="124"/>
    </row>
    <row r="1256" spans="11:16" ht="15" customHeight="1" x14ac:dyDescent="0.2">
      <c r="K1256" s="119"/>
      <c r="L1256" s="119"/>
      <c r="M1256" s="119"/>
      <c r="N1256" s="119"/>
      <c r="O1256" s="119"/>
      <c r="P1256" s="124"/>
    </row>
    <row r="1257" spans="11:16" ht="15" customHeight="1" x14ac:dyDescent="0.2">
      <c r="K1257" s="119"/>
      <c r="L1257" s="119"/>
      <c r="M1257" s="119"/>
      <c r="N1257" s="119"/>
      <c r="O1257" s="119"/>
      <c r="P1257" s="124"/>
    </row>
    <row r="1258" spans="11:16" ht="15" customHeight="1" x14ac:dyDescent="0.2">
      <c r="K1258" s="119"/>
      <c r="L1258" s="119"/>
      <c r="M1258" s="119"/>
      <c r="N1258" s="119"/>
      <c r="O1258" s="119"/>
      <c r="P1258" s="124"/>
    </row>
    <row r="1259" spans="11:16" ht="15" customHeight="1" x14ac:dyDescent="0.2">
      <c r="K1259" s="119"/>
      <c r="L1259" s="119"/>
      <c r="M1259" s="119"/>
      <c r="N1259" s="119"/>
      <c r="O1259" s="119"/>
      <c r="P1259" s="124"/>
    </row>
    <row r="1260" spans="11:16" ht="15" customHeight="1" x14ac:dyDescent="0.2">
      <c r="K1260" s="119"/>
      <c r="L1260" s="119"/>
      <c r="M1260" s="119"/>
      <c r="N1260" s="119"/>
      <c r="O1260" s="119"/>
      <c r="P1260" s="124"/>
    </row>
    <row r="1261" spans="11:16" ht="15" customHeight="1" x14ac:dyDescent="0.2">
      <c r="K1261" s="119"/>
      <c r="L1261" s="119"/>
      <c r="M1261" s="119"/>
      <c r="N1261" s="119"/>
      <c r="O1261" s="119"/>
      <c r="P1261" s="124"/>
    </row>
    <row r="1262" spans="11:16" ht="15" customHeight="1" x14ac:dyDescent="0.2">
      <c r="K1262" s="119"/>
      <c r="L1262" s="119"/>
      <c r="M1262" s="119"/>
      <c r="N1262" s="119"/>
      <c r="O1262" s="119"/>
      <c r="P1262" s="124"/>
    </row>
    <row r="1263" spans="11:16" ht="15" customHeight="1" x14ac:dyDescent="0.2">
      <c r="K1263" s="119"/>
      <c r="L1263" s="119"/>
      <c r="M1263" s="119"/>
      <c r="N1263" s="119"/>
      <c r="O1263" s="119"/>
      <c r="P1263" s="124"/>
    </row>
    <row r="1264" spans="11:16" ht="15" customHeight="1" x14ac:dyDescent="0.2">
      <c r="K1264" s="119"/>
      <c r="L1264" s="119"/>
      <c r="M1264" s="119"/>
      <c r="N1264" s="119"/>
      <c r="O1264" s="119"/>
      <c r="P1264" s="124"/>
    </row>
    <row r="1265" spans="11:16" ht="15" customHeight="1" x14ac:dyDescent="0.2">
      <c r="K1265" s="119"/>
      <c r="L1265" s="119"/>
      <c r="M1265" s="119"/>
      <c r="N1265" s="119"/>
      <c r="O1265" s="119"/>
      <c r="P1265" s="124"/>
    </row>
    <row r="1266" spans="11:16" ht="15" customHeight="1" x14ac:dyDescent="0.2">
      <c r="K1266" s="119"/>
      <c r="L1266" s="119"/>
      <c r="M1266" s="119"/>
      <c r="N1266" s="119"/>
      <c r="O1266" s="119"/>
      <c r="P1266" s="124"/>
    </row>
    <row r="1267" spans="11:16" ht="15" customHeight="1" x14ac:dyDescent="0.2">
      <c r="K1267" s="119"/>
      <c r="L1267" s="119"/>
      <c r="M1267" s="119"/>
      <c r="N1267" s="119"/>
      <c r="O1267" s="119"/>
      <c r="P1267" s="124"/>
    </row>
    <row r="1268" spans="11:16" ht="15" customHeight="1" x14ac:dyDescent="0.2">
      <c r="K1268" s="119"/>
      <c r="L1268" s="119"/>
      <c r="M1268" s="119"/>
      <c r="N1268" s="119"/>
      <c r="O1268" s="119"/>
      <c r="P1268" s="124"/>
    </row>
    <row r="1269" spans="11:16" ht="15" customHeight="1" x14ac:dyDescent="0.2">
      <c r="K1269" s="119"/>
      <c r="L1269" s="119"/>
      <c r="M1269" s="119"/>
      <c r="N1269" s="119"/>
      <c r="O1269" s="119"/>
      <c r="P1269" s="124"/>
    </row>
    <row r="1270" spans="11:16" ht="15" customHeight="1" x14ac:dyDescent="0.2">
      <c r="K1270" s="119"/>
      <c r="L1270" s="119"/>
      <c r="M1270" s="119"/>
      <c r="N1270" s="119"/>
      <c r="O1270" s="119"/>
      <c r="P1270" s="124"/>
    </row>
    <row r="1271" spans="11:16" ht="15" customHeight="1" x14ac:dyDescent="0.2">
      <c r="K1271" s="119"/>
      <c r="L1271" s="119"/>
      <c r="M1271" s="119"/>
      <c r="N1271" s="119"/>
      <c r="O1271" s="119"/>
      <c r="P1271" s="124"/>
    </row>
    <row r="1272" spans="11:16" ht="15" customHeight="1" x14ac:dyDescent="0.2">
      <c r="K1272" s="119"/>
      <c r="L1272" s="119"/>
      <c r="M1272" s="119"/>
      <c r="N1272" s="119"/>
      <c r="O1272" s="119"/>
      <c r="P1272" s="124"/>
    </row>
    <row r="1273" spans="11:16" ht="15" customHeight="1" x14ac:dyDescent="0.2">
      <c r="K1273" s="119"/>
      <c r="L1273" s="119"/>
      <c r="M1273" s="119"/>
      <c r="N1273" s="119"/>
      <c r="O1273" s="119"/>
      <c r="P1273" s="124"/>
    </row>
    <row r="1274" spans="11:16" ht="15" customHeight="1" x14ac:dyDescent="0.2">
      <c r="K1274" s="119"/>
      <c r="L1274" s="119"/>
      <c r="M1274" s="119"/>
      <c r="N1274" s="119"/>
      <c r="O1274" s="119"/>
      <c r="P1274" s="124"/>
    </row>
    <row r="1275" spans="11:16" ht="15" customHeight="1" x14ac:dyDescent="0.2">
      <c r="K1275" s="119"/>
      <c r="L1275" s="119"/>
      <c r="M1275" s="119"/>
      <c r="N1275" s="119"/>
      <c r="O1275" s="119"/>
      <c r="P1275" s="124"/>
    </row>
    <row r="1276" spans="11:16" ht="15" customHeight="1" x14ac:dyDescent="0.2">
      <c r="K1276" s="119"/>
      <c r="L1276" s="119"/>
      <c r="M1276" s="119"/>
      <c r="N1276" s="119"/>
      <c r="O1276" s="119"/>
      <c r="P1276" s="124"/>
    </row>
    <row r="1277" spans="11:16" ht="15" customHeight="1" x14ac:dyDescent="0.2">
      <c r="K1277" s="119"/>
      <c r="L1277" s="119"/>
      <c r="M1277" s="119"/>
      <c r="N1277" s="119"/>
      <c r="O1277" s="119"/>
      <c r="P1277" s="124"/>
    </row>
    <row r="1278" spans="11:16" ht="15" customHeight="1" x14ac:dyDescent="0.2">
      <c r="K1278" s="119"/>
      <c r="L1278" s="119"/>
      <c r="M1278" s="119"/>
      <c r="N1278" s="119"/>
      <c r="O1278" s="119"/>
      <c r="P1278" s="124"/>
    </row>
    <row r="1279" spans="11:16" ht="15" customHeight="1" x14ac:dyDescent="0.2">
      <c r="K1279" s="119"/>
      <c r="L1279" s="119"/>
      <c r="M1279" s="119"/>
      <c r="N1279" s="119"/>
      <c r="O1279" s="119"/>
      <c r="P1279" s="124"/>
    </row>
    <row r="1280" spans="11:16" ht="15" customHeight="1" x14ac:dyDescent="0.2">
      <c r="K1280" s="119"/>
      <c r="L1280" s="119"/>
      <c r="M1280" s="119"/>
      <c r="N1280" s="119"/>
      <c r="O1280" s="119"/>
      <c r="P1280" s="124"/>
    </row>
    <row r="1281" spans="11:16" ht="15" customHeight="1" x14ac:dyDescent="0.2">
      <c r="K1281" s="119"/>
      <c r="L1281" s="119"/>
      <c r="M1281" s="119"/>
      <c r="N1281" s="119"/>
      <c r="O1281" s="119"/>
      <c r="P1281" s="124"/>
    </row>
    <row r="1282" spans="11:16" ht="15" customHeight="1" x14ac:dyDescent="0.2">
      <c r="K1282" s="119"/>
      <c r="L1282" s="119"/>
      <c r="M1282" s="119"/>
      <c r="N1282" s="119"/>
      <c r="O1282" s="119"/>
      <c r="P1282" s="124"/>
    </row>
    <row r="1283" spans="11:16" ht="15" customHeight="1" x14ac:dyDescent="0.2">
      <c r="K1283" s="119"/>
      <c r="L1283" s="119"/>
      <c r="M1283" s="119"/>
      <c r="N1283" s="119"/>
      <c r="O1283" s="119"/>
      <c r="P1283" s="124"/>
    </row>
    <row r="1284" spans="11:16" ht="15" customHeight="1" x14ac:dyDescent="0.2">
      <c r="K1284" s="119"/>
      <c r="L1284" s="119"/>
      <c r="M1284" s="119"/>
      <c r="N1284" s="119"/>
      <c r="O1284" s="119"/>
      <c r="P1284" s="124"/>
    </row>
    <row r="1285" spans="11:16" ht="15" customHeight="1" x14ac:dyDescent="0.2">
      <c r="K1285" s="119"/>
      <c r="L1285" s="119"/>
      <c r="M1285" s="119"/>
      <c r="N1285" s="119"/>
      <c r="O1285" s="119"/>
      <c r="P1285" s="124"/>
    </row>
    <row r="1286" spans="11:16" ht="15" customHeight="1" x14ac:dyDescent="0.2">
      <c r="K1286" s="119"/>
      <c r="L1286" s="119"/>
      <c r="M1286" s="119"/>
      <c r="N1286" s="119"/>
      <c r="O1286" s="119"/>
      <c r="P1286" s="124"/>
    </row>
    <row r="1287" spans="11:16" ht="15" customHeight="1" x14ac:dyDescent="0.2">
      <c r="K1287" s="119"/>
      <c r="L1287" s="119"/>
      <c r="M1287" s="119"/>
      <c r="N1287" s="119"/>
      <c r="O1287" s="119"/>
      <c r="P1287" s="124"/>
    </row>
    <row r="1288" spans="11:16" ht="15" customHeight="1" x14ac:dyDescent="0.2">
      <c r="K1288" s="119"/>
      <c r="L1288" s="119"/>
      <c r="M1288" s="119"/>
      <c r="N1288" s="119"/>
      <c r="O1288" s="119"/>
      <c r="P1288" s="124"/>
    </row>
    <row r="1289" spans="11:16" ht="15" customHeight="1" x14ac:dyDescent="0.2">
      <c r="K1289" s="119"/>
      <c r="L1289" s="119"/>
      <c r="M1289" s="119"/>
      <c r="N1289" s="119"/>
      <c r="O1289" s="119"/>
      <c r="P1289" s="124"/>
    </row>
    <row r="1290" spans="11:16" ht="15" customHeight="1" x14ac:dyDescent="0.2">
      <c r="K1290" s="119"/>
      <c r="L1290" s="119"/>
      <c r="M1290" s="119"/>
      <c r="N1290" s="119"/>
      <c r="O1290" s="119"/>
      <c r="P1290" s="124"/>
    </row>
    <row r="1291" spans="11:16" ht="15" customHeight="1" x14ac:dyDescent="0.2">
      <c r="K1291" s="119"/>
      <c r="L1291" s="119"/>
      <c r="M1291" s="119"/>
      <c r="N1291" s="119"/>
      <c r="O1291" s="119"/>
      <c r="P1291" s="124"/>
    </row>
    <row r="1292" spans="11:16" ht="15" customHeight="1" x14ac:dyDescent="0.2">
      <c r="K1292" s="119"/>
      <c r="L1292" s="119"/>
      <c r="M1292" s="119"/>
      <c r="N1292" s="119"/>
      <c r="O1292" s="119"/>
      <c r="P1292" s="124"/>
    </row>
    <row r="1293" spans="11:16" ht="15" customHeight="1" x14ac:dyDescent="0.2">
      <c r="K1293" s="119"/>
      <c r="L1293" s="119"/>
      <c r="M1293" s="119"/>
      <c r="N1293" s="119"/>
      <c r="O1293" s="119"/>
      <c r="P1293" s="124"/>
    </row>
    <row r="1294" spans="11:16" ht="15" customHeight="1" x14ac:dyDescent="0.2">
      <c r="K1294" s="119"/>
      <c r="L1294" s="119"/>
      <c r="M1294" s="119"/>
      <c r="N1294" s="119"/>
      <c r="O1294" s="119"/>
      <c r="P1294" s="124"/>
    </row>
    <row r="1295" spans="11:16" ht="15" customHeight="1" x14ac:dyDescent="0.2">
      <c r="K1295" s="119"/>
      <c r="L1295" s="119"/>
      <c r="M1295" s="119"/>
      <c r="N1295" s="119"/>
      <c r="O1295" s="119"/>
      <c r="P1295" s="124"/>
    </row>
    <row r="1296" spans="11:16" ht="15" customHeight="1" x14ac:dyDescent="0.2">
      <c r="K1296" s="119"/>
      <c r="L1296" s="119"/>
      <c r="M1296" s="119"/>
      <c r="N1296" s="119"/>
      <c r="O1296" s="119"/>
      <c r="P1296" s="124"/>
    </row>
    <row r="1297" spans="11:16" ht="15" customHeight="1" x14ac:dyDescent="0.2">
      <c r="K1297" s="119"/>
      <c r="L1297" s="119"/>
      <c r="M1297" s="119"/>
      <c r="N1297" s="119"/>
      <c r="O1297" s="119"/>
      <c r="P1297" s="124"/>
    </row>
    <row r="1298" spans="11:16" ht="15" customHeight="1" x14ac:dyDescent="0.2">
      <c r="K1298" s="119"/>
      <c r="L1298" s="119"/>
      <c r="M1298" s="119"/>
      <c r="N1298" s="119"/>
      <c r="O1298" s="119"/>
      <c r="P1298" s="124"/>
    </row>
    <row r="1299" spans="11:16" ht="15" customHeight="1" x14ac:dyDescent="0.2">
      <c r="K1299" s="119"/>
      <c r="L1299" s="119"/>
      <c r="M1299" s="119"/>
      <c r="N1299" s="119"/>
      <c r="O1299" s="119"/>
      <c r="P1299" s="124"/>
    </row>
    <row r="1300" spans="11:16" ht="15" customHeight="1" x14ac:dyDescent="0.2">
      <c r="K1300" s="119"/>
      <c r="L1300" s="119"/>
      <c r="M1300" s="119"/>
      <c r="N1300" s="119"/>
      <c r="O1300" s="119"/>
      <c r="P1300" s="124"/>
    </row>
    <row r="1301" spans="11:16" ht="15" customHeight="1" x14ac:dyDescent="0.2">
      <c r="K1301" s="119"/>
      <c r="L1301" s="119"/>
      <c r="M1301" s="119"/>
      <c r="N1301" s="119"/>
      <c r="O1301" s="119"/>
      <c r="P1301" s="124"/>
    </row>
    <row r="1302" spans="11:16" ht="15" customHeight="1" x14ac:dyDescent="0.2">
      <c r="K1302" s="119"/>
      <c r="L1302" s="119"/>
      <c r="M1302" s="119"/>
      <c r="N1302" s="119"/>
      <c r="O1302" s="119"/>
      <c r="P1302" s="124"/>
    </row>
    <row r="1303" spans="11:16" ht="15" customHeight="1" x14ac:dyDescent="0.2">
      <c r="K1303" s="119"/>
      <c r="L1303" s="119"/>
      <c r="M1303" s="119"/>
      <c r="N1303" s="119"/>
      <c r="O1303" s="119"/>
      <c r="P1303" s="124"/>
    </row>
    <row r="1304" spans="11:16" ht="15" customHeight="1" x14ac:dyDescent="0.2">
      <c r="K1304" s="119"/>
      <c r="L1304" s="119"/>
      <c r="M1304" s="119"/>
      <c r="N1304" s="119"/>
      <c r="O1304" s="119"/>
      <c r="P1304" s="124"/>
    </row>
  </sheetData>
  <sheetProtection algorithmName="SHA-512" hashValue="icxdq2MfKku79uD1C7HwrX+5yITN0ad68iQnA+tlnwAyHHAoZenzR6L2PWFpeFuOhVqZ0WFpKUSfeVZe7uD06Q==" saltValue="e912z7XyNIfWySqpQRwfqg==" spinCount="100000" sheet="1" objects="1" scenarios="1"/>
  <mergeCells count="299">
    <mergeCell ref="B266:D266"/>
    <mergeCell ref="B273:D273"/>
    <mergeCell ref="B274:D274"/>
    <mergeCell ref="B275:D275"/>
    <mergeCell ref="A255:P255"/>
    <mergeCell ref="B256:P256"/>
    <mergeCell ref="B257:D257"/>
    <mergeCell ref="B258:D258"/>
    <mergeCell ref="A259:P259"/>
    <mergeCell ref="B260:P260"/>
    <mergeCell ref="B261:D261"/>
    <mergeCell ref="B262:D262"/>
    <mergeCell ref="A263:P263"/>
    <mergeCell ref="B264:P264"/>
    <mergeCell ref="B91:D91"/>
    <mergeCell ref="B92:D92"/>
    <mergeCell ref="B85:D85"/>
    <mergeCell ref="B86:D86"/>
    <mergeCell ref="B87:D87"/>
    <mergeCell ref="B265:D265"/>
    <mergeCell ref="B249:D249"/>
    <mergeCell ref="A250:P250"/>
    <mergeCell ref="B93:D93"/>
    <mergeCell ref="B94:D94"/>
    <mergeCell ref="B95:D95"/>
    <mergeCell ref="B96:D96"/>
    <mergeCell ref="B97:D97"/>
    <mergeCell ref="B98:D98"/>
    <mergeCell ref="B227:D227"/>
    <mergeCell ref="B228:D228"/>
    <mergeCell ref="B229:D229"/>
    <mergeCell ref="B199:D199"/>
    <mergeCell ref="B164:D164"/>
    <mergeCell ref="B160:D160"/>
    <mergeCell ref="B161:D161"/>
    <mergeCell ref="B186:D186"/>
    <mergeCell ref="B187:D187"/>
    <mergeCell ref="B188:D188"/>
    <mergeCell ref="B190:D190"/>
    <mergeCell ref="A191:P191"/>
    <mergeCell ref="B192:P192"/>
    <mergeCell ref="B139:D139"/>
    <mergeCell ref="B138:P138"/>
    <mergeCell ref="B125:D125"/>
    <mergeCell ref="B172:D172"/>
    <mergeCell ref="B173:D173"/>
    <mergeCell ref="B174:D174"/>
    <mergeCell ref="B175:D175"/>
    <mergeCell ref="B128:D128"/>
    <mergeCell ref="B129:D129"/>
    <mergeCell ref="B130:D130"/>
    <mergeCell ref="B131:D131"/>
    <mergeCell ref="B132:D132"/>
    <mergeCell ref="B133:D133"/>
    <mergeCell ref="B134:D134"/>
    <mergeCell ref="B135:D135"/>
    <mergeCell ref="B136:D136"/>
    <mergeCell ref="A137:P137"/>
    <mergeCell ref="B143:D143"/>
    <mergeCell ref="B293:D293"/>
    <mergeCell ref="B294:D294"/>
    <mergeCell ref="A295:P295"/>
    <mergeCell ref="A267:P267"/>
    <mergeCell ref="B268:P268"/>
    <mergeCell ref="B270:D270"/>
    <mergeCell ref="B290:D290"/>
    <mergeCell ref="A291:P291"/>
    <mergeCell ref="B292:P292"/>
    <mergeCell ref="B287:D287"/>
    <mergeCell ref="B288:D288"/>
    <mergeCell ref="B289:D289"/>
    <mergeCell ref="B269:D269"/>
    <mergeCell ref="B281:D281"/>
    <mergeCell ref="B277:D277"/>
    <mergeCell ref="B278:D278"/>
    <mergeCell ref="B279:D279"/>
    <mergeCell ref="B280:D280"/>
    <mergeCell ref="B282:D282"/>
    <mergeCell ref="B253:D253"/>
    <mergeCell ref="B245:D245"/>
    <mergeCell ref="A246:P246"/>
    <mergeCell ref="B247:P247"/>
    <mergeCell ref="B193:D193"/>
    <mergeCell ref="B201:D201"/>
    <mergeCell ref="B220:D220"/>
    <mergeCell ref="B221:D221"/>
    <mergeCell ref="B202:D202"/>
    <mergeCell ref="B203:D203"/>
    <mergeCell ref="B195:D195"/>
    <mergeCell ref="A196:P196"/>
    <mergeCell ref="B197:P197"/>
    <mergeCell ref="B209:D209"/>
    <mergeCell ref="B210:D210"/>
    <mergeCell ref="B211:D211"/>
    <mergeCell ref="B198:D198"/>
    <mergeCell ref="B205:D205"/>
    <mergeCell ref="A206:P206"/>
    <mergeCell ref="B207:P207"/>
    <mergeCell ref="B208:D208"/>
    <mergeCell ref="B230:D230"/>
    <mergeCell ref="B231:D231"/>
    <mergeCell ref="B248:D248"/>
    <mergeCell ref="B155:D155"/>
    <mergeCell ref="B156:D156"/>
    <mergeCell ref="B157:D157"/>
    <mergeCell ref="B158:D158"/>
    <mergeCell ref="B159:D159"/>
    <mergeCell ref="B162:D162"/>
    <mergeCell ref="B163:D163"/>
    <mergeCell ref="B165:D165"/>
    <mergeCell ref="B180:D180"/>
    <mergeCell ref="B179:P179"/>
    <mergeCell ref="B169:D169"/>
    <mergeCell ref="B170:D170"/>
    <mergeCell ref="B171:D171"/>
    <mergeCell ref="A1:P1"/>
    <mergeCell ref="A2:P2"/>
    <mergeCell ref="A3:P3"/>
    <mergeCell ref="A4:P4"/>
    <mergeCell ref="A5:P5"/>
    <mergeCell ref="A6:P6"/>
    <mergeCell ref="B19:P19"/>
    <mergeCell ref="B20:D20"/>
    <mergeCell ref="B22:D22"/>
    <mergeCell ref="H16:I16"/>
    <mergeCell ref="A17:A18"/>
    <mergeCell ref="B17:D18"/>
    <mergeCell ref="E17:E18"/>
    <mergeCell ref="F17:P17"/>
    <mergeCell ref="A7:P7"/>
    <mergeCell ref="A8:P8"/>
    <mergeCell ref="B21:D21"/>
    <mergeCell ref="B40:P40"/>
    <mergeCell ref="B41:D41"/>
    <mergeCell ref="B65:D65"/>
    <mergeCell ref="B35:D35"/>
    <mergeCell ref="B36:D36"/>
    <mergeCell ref="B37:D37"/>
    <mergeCell ref="B42:D42"/>
    <mergeCell ref="B43:D43"/>
    <mergeCell ref="B44:D44"/>
    <mergeCell ref="B38:D38"/>
    <mergeCell ref="A39:P39"/>
    <mergeCell ref="B61:D61"/>
    <mergeCell ref="B62:D62"/>
    <mergeCell ref="B63:D63"/>
    <mergeCell ref="B64:D64"/>
    <mergeCell ref="B45:D45"/>
    <mergeCell ref="B46:D46"/>
    <mergeCell ref="B47:D47"/>
    <mergeCell ref="B48:D48"/>
    <mergeCell ref="B49:D49"/>
    <mergeCell ref="B50:D50"/>
    <mergeCell ref="B51:D51"/>
    <mergeCell ref="B52:D52"/>
    <mergeCell ref="B53:D53"/>
    <mergeCell ref="B34:D34"/>
    <mergeCell ref="B30:D30"/>
    <mergeCell ref="A31:P31"/>
    <mergeCell ref="B32:P32"/>
    <mergeCell ref="A23:P23"/>
    <mergeCell ref="B24:P24"/>
    <mergeCell ref="B25:D25"/>
    <mergeCell ref="B26:D26"/>
    <mergeCell ref="B27:D27"/>
    <mergeCell ref="B28:D28"/>
    <mergeCell ref="B29:D29"/>
    <mergeCell ref="B33:D33"/>
    <mergeCell ref="B54:D54"/>
    <mergeCell ref="B55:D55"/>
    <mergeCell ref="B56:D56"/>
    <mergeCell ref="B57:D57"/>
    <mergeCell ref="B58:D58"/>
    <mergeCell ref="B59:D59"/>
    <mergeCell ref="B60:D60"/>
    <mergeCell ref="B73:D73"/>
    <mergeCell ref="B124:D124"/>
    <mergeCell ref="B117:D117"/>
    <mergeCell ref="B109:D109"/>
    <mergeCell ref="B110:D110"/>
    <mergeCell ref="B111:D111"/>
    <mergeCell ref="B112:D112"/>
    <mergeCell ref="B113:D113"/>
    <mergeCell ref="B114:D114"/>
    <mergeCell ref="B121:D121"/>
    <mergeCell ref="A122:P122"/>
    <mergeCell ref="B123:P123"/>
    <mergeCell ref="B67:P67"/>
    <mergeCell ref="B68:D68"/>
    <mergeCell ref="B74:D74"/>
    <mergeCell ref="B75:D75"/>
    <mergeCell ref="B76:D76"/>
    <mergeCell ref="A66:P66"/>
    <mergeCell ref="B99:D99"/>
    <mergeCell ref="A100:P100"/>
    <mergeCell ref="B101:P101"/>
    <mergeCell ref="B102:D102"/>
    <mergeCell ref="B104:D104"/>
    <mergeCell ref="B103:D103"/>
    <mergeCell ref="B108:D108"/>
    <mergeCell ref="B118:D118"/>
    <mergeCell ref="B69:D69"/>
    <mergeCell ref="A70:P70"/>
    <mergeCell ref="B71:P71"/>
    <mergeCell ref="B83:D83"/>
    <mergeCell ref="B79:D79"/>
    <mergeCell ref="B80:D80"/>
    <mergeCell ref="B81:D81"/>
    <mergeCell ref="B82:D82"/>
    <mergeCell ref="B77:D77"/>
    <mergeCell ref="B78:D78"/>
    <mergeCell ref="B84:D84"/>
    <mergeCell ref="B72:D72"/>
    <mergeCell ref="B88:D88"/>
    <mergeCell ref="B89:D89"/>
    <mergeCell ref="B90:D90"/>
    <mergeCell ref="B120:D120"/>
    <mergeCell ref="A105:P105"/>
    <mergeCell ref="B106:P106"/>
    <mergeCell ref="B107:D107"/>
    <mergeCell ref="B119:D119"/>
    <mergeCell ref="B141:D141"/>
    <mergeCell ref="B115:D115"/>
    <mergeCell ref="B116:D116"/>
    <mergeCell ref="B127:D127"/>
    <mergeCell ref="B126:D126"/>
    <mergeCell ref="B140:D140"/>
    <mergeCell ref="B283:D283"/>
    <mergeCell ref="B284:D284"/>
    <mergeCell ref="B285:D285"/>
    <mergeCell ref="B286:D286"/>
    <mergeCell ref="B244:D244"/>
    <mergeCell ref="B251:P251"/>
    <mergeCell ref="B252:D252"/>
    <mergeCell ref="B254:D254"/>
    <mergeCell ref="B142:D142"/>
    <mergeCell ref="B144:D144"/>
    <mergeCell ref="B145:D145"/>
    <mergeCell ref="B167:D167"/>
    <mergeCell ref="B168:D168"/>
    <mergeCell ref="B200:D200"/>
    <mergeCell ref="B146:D146"/>
    <mergeCell ref="B147:D147"/>
    <mergeCell ref="B148:D148"/>
    <mergeCell ref="B149:D149"/>
    <mergeCell ref="B177:D177"/>
    <mergeCell ref="A178:P178"/>
    <mergeCell ref="B150:D150"/>
    <mergeCell ref="B151:D151"/>
    <mergeCell ref="B152:D152"/>
    <mergeCell ref="B153:D153"/>
    <mergeCell ref="B189:D189"/>
    <mergeCell ref="B176:D176"/>
    <mergeCell ref="B166:D166"/>
    <mergeCell ref="B181:D181"/>
    <mergeCell ref="A182:P182"/>
    <mergeCell ref="B183:P183"/>
    <mergeCell ref="B185:D185"/>
    <mergeCell ref="B184:D184"/>
    <mergeCell ref="A296:D296"/>
    <mergeCell ref="B225:D225"/>
    <mergeCell ref="B226:D226"/>
    <mergeCell ref="B216:D216"/>
    <mergeCell ref="B212:D212"/>
    <mergeCell ref="B213:D213"/>
    <mergeCell ref="B214:D214"/>
    <mergeCell ref="B215:D215"/>
    <mergeCell ref="B276:D276"/>
    <mergeCell ref="B271:D271"/>
    <mergeCell ref="B272:D272"/>
    <mergeCell ref="A222:P222"/>
    <mergeCell ref="B223:P223"/>
    <mergeCell ref="B217:D217"/>
    <mergeCell ref="A218:P218"/>
    <mergeCell ref="B219:P219"/>
    <mergeCell ref="A9:O9"/>
    <mergeCell ref="H11:I11"/>
    <mergeCell ref="C299:D299"/>
    <mergeCell ref="K299:L299"/>
    <mergeCell ref="C300:D300"/>
    <mergeCell ref="C301:D301"/>
    <mergeCell ref="K301:L301"/>
    <mergeCell ref="A303:P303"/>
    <mergeCell ref="B154:D154"/>
    <mergeCell ref="B194:D194"/>
    <mergeCell ref="B204:D204"/>
    <mergeCell ref="B236:D236"/>
    <mergeCell ref="B241:D241"/>
    <mergeCell ref="B242:D242"/>
    <mergeCell ref="B243:D243"/>
    <mergeCell ref="B237:D237"/>
    <mergeCell ref="B238:D238"/>
    <mergeCell ref="B239:D239"/>
    <mergeCell ref="B240:D240"/>
    <mergeCell ref="A233:P233"/>
    <mergeCell ref="B234:P234"/>
    <mergeCell ref="B235:D235"/>
    <mergeCell ref="B224:D224"/>
    <mergeCell ref="B232:D232"/>
  </mergeCells>
  <conditionalFormatting sqref="F225:O225 F252:O252 F270:O270 F68:O68 F257:O257 F20:O20 F140:O153 F159:M165 N159:O176 F155:O158 F72:O72">
    <cfRule type="notContainsBlanks" dxfId="84" priority="103">
      <formula>LEN(TRIM(F20))&gt;0</formula>
    </cfRule>
  </conditionalFormatting>
  <conditionalFormatting sqref="F25:O29">
    <cfRule type="notContainsBlanks" dxfId="83" priority="101">
      <formula>LEN(TRIM(F25))&gt;0</formula>
    </cfRule>
  </conditionalFormatting>
  <conditionalFormatting sqref="F84:O85 F86:G87 M86:O87 H86:L88 F73:G83 L73:O83 G84:J87">
    <cfRule type="notContainsBlanks" dxfId="82" priority="97">
      <formula>LEN(TRIM(F73))&gt;0</formula>
    </cfRule>
  </conditionalFormatting>
  <conditionalFormatting sqref="F103:O103">
    <cfRule type="notContainsBlanks" dxfId="81" priority="96">
      <formula>LEN(TRIM(F103))&gt;0</formula>
    </cfRule>
  </conditionalFormatting>
  <conditionalFormatting sqref="F200:O200">
    <cfRule type="notContainsBlanks" dxfId="80" priority="71">
      <formula>LEN(TRIM(F200))&gt;0</formula>
    </cfRule>
  </conditionalFormatting>
  <conditionalFormatting sqref="F108:O108 F118:O120">
    <cfRule type="notContainsBlanks" dxfId="79" priority="95">
      <formula>LEN(TRIM(F108))&gt;0</formula>
    </cfRule>
  </conditionalFormatting>
  <conditionalFormatting sqref="F125:O125">
    <cfRule type="notContainsBlanks" dxfId="78" priority="94">
      <formula>LEN(TRIM(F125))&gt;0</formula>
    </cfRule>
  </conditionalFormatting>
  <conditionalFormatting sqref="F185:O185">
    <cfRule type="notContainsBlanks" dxfId="77" priority="79">
      <formula>LEN(TRIM(F185))&gt;0</formula>
    </cfRule>
  </conditionalFormatting>
  <conditionalFormatting sqref="F33:O37">
    <cfRule type="notContainsBlanks" dxfId="76" priority="85">
      <formula>LEN(TRIM(F33))&gt;0</formula>
    </cfRule>
  </conditionalFormatting>
  <conditionalFormatting sqref="F212:J212 N212:O212">
    <cfRule type="notContainsBlanks" dxfId="75" priority="63">
      <formula>LEN(TRIM(F212))&gt;0</formula>
    </cfRule>
  </conditionalFormatting>
  <conditionalFormatting sqref="F187:O187">
    <cfRule type="notContainsBlanks" dxfId="74" priority="77">
      <formula>LEN(TRIM(F187))&gt;0</formula>
    </cfRule>
  </conditionalFormatting>
  <conditionalFormatting sqref="F213:O213">
    <cfRule type="notContainsBlanks" dxfId="73" priority="62">
      <formula>LEN(TRIM(F213))&gt;0</formula>
    </cfRule>
  </conditionalFormatting>
  <conditionalFormatting sqref="F184:O184">
    <cfRule type="notContainsBlanks" dxfId="72" priority="80">
      <formula>LEN(TRIM(F184))&gt;0</formula>
    </cfRule>
  </conditionalFormatting>
  <conditionalFormatting sqref="F166:M176">
    <cfRule type="notContainsBlanks" dxfId="71" priority="81">
      <formula>LEN(TRIM(F166))&gt;0</formula>
    </cfRule>
  </conditionalFormatting>
  <conditionalFormatting sqref="F186:O186">
    <cfRule type="notContainsBlanks" dxfId="70" priority="78">
      <formula>LEN(TRIM(F186))&gt;0</formula>
    </cfRule>
  </conditionalFormatting>
  <conditionalFormatting sqref="F41:O60">
    <cfRule type="notContainsBlanks" dxfId="69" priority="84">
      <formula>LEN(TRIM(F41))&gt;0</formula>
    </cfRule>
  </conditionalFormatting>
  <conditionalFormatting sqref="F189:O189">
    <cfRule type="notContainsBlanks" dxfId="68" priority="75">
      <formula>LEN(TRIM(F189))&gt;0</formula>
    </cfRule>
  </conditionalFormatting>
  <conditionalFormatting sqref="F202:O202">
    <cfRule type="notContainsBlanks" dxfId="67" priority="69">
      <formula>LEN(TRIM(F202))&gt;0</formula>
    </cfRule>
  </conditionalFormatting>
  <conditionalFormatting sqref="F193:O193">
    <cfRule type="notContainsBlanks" dxfId="66" priority="74">
      <formula>LEN(TRIM(F193))&gt;0</formula>
    </cfRule>
  </conditionalFormatting>
  <conditionalFormatting sqref="F208:O208">
    <cfRule type="notContainsBlanks" dxfId="65" priority="67">
      <formula>LEN(TRIM(F208))&gt;0</formula>
    </cfRule>
  </conditionalFormatting>
  <conditionalFormatting sqref="F210:J210 N210:O210">
    <cfRule type="notContainsBlanks" dxfId="64" priority="65">
      <formula>LEN(TRIM(F210))&gt;0</formula>
    </cfRule>
  </conditionalFormatting>
  <conditionalFormatting sqref="F188:O188">
    <cfRule type="notContainsBlanks" dxfId="63" priority="76">
      <formula>LEN(TRIM(F188))&gt;0</formula>
    </cfRule>
  </conditionalFormatting>
  <conditionalFormatting sqref="F214:O214">
    <cfRule type="notContainsBlanks" dxfId="62" priority="61">
      <formula>LEN(TRIM(F214))&gt;0</formula>
    </cfRule>
  </conditionalFormatting>
  <conditionalFormatting sqref="F203:O203">
    <cfRule type="notContainsBlanks" dxfId="61" priority="68">
      <formula>LEN(TRIM(F203))&gt;0</formula>
    </cfRule>
  </conditionalFormatting>
  <conditionalFormatting sqref="F253:O253">
    <cfRule type="notContainsBlanks" dxfId="60" priority="47">
      <formula>LEN(TRIM(F253))&gt;0</formula>
    </cfRule>
  </conditionalFormatting>
  <conditionalFormatting sqref="F198:O198">
    <cfRule type="notContainsBlanks" dxfId="59" priority="73">
      <formula>LEN(TRIM(F198))&gt;0</formula>
    </cfRule>
  </conditionalFormatting>
  <conditionalFormatting sqref="F199:O199">
    <cfRule type="notContainsBlanks" dxfId="58" priority="72">
      <formula>LEN(TRIM(F199))&gt;0</formula>
    </cfRule>
  </conditionalFormatting>
  <conditionalFormatting sqref="F201:O201">
    <cfRule type="notContainsBlanks" dxfId="57" priority="70">
      <formula>LEN(TRIM(F201))&gt;0</formula>
    </cfRule>
  </conditionalFormatting>
  <conditionalFormatting sqref="F216:O216">
    <cfRule type="notContainsBlanks" dxfId="56" priority="59">
      <formula>LEN(TRIM(F216))&gt;0</formula>
    </cfRule>
  </conditionalFormatting>
  <conditionalFormatting sqref="F209:O209">
    <cfRule type="notContainsBlanks" dxfId="55" priority="66">
      <formula>LEN(TRIM(F209))&gt;0</formula>
    </cfRule>
  </conditionalFormatting>
  <conditionalFormatting sqref="F211:J211 N211:O211">
    <cfRule type="notContainsBlanks" dxfId="54" priority="64">
      <formula>LEN(TRIM(F211))&gt;0</formula>
    </cfRule>
  </conditionalFormatting>
  <conditionalFormatting sqref="F215:O215">
    <cfRule type="notContainsBlanks" dxfId="53" priority="60">
      <formula>LEN(TRIM(F215))&gt;0</formula>
    </cfRule>
  </conditionalFormatting>
  <conditionalFormatting sqref="F235:O235">
    <cfRule type="notContainsBlanks" dxfId="52" priority="53">
      <formula>LEN(TRIM(F235))&gt;0</formula>
    </cfRule>
  </conditionalFormatting>
  <conditionalFormatting sqref="F224:O224">
    <cfRule type="notContainsBlanks" dxfId="51" priority="55">
      <formula>LEN(TRIM(F224))&gt;0</formula>
    </cfRule>
  </conditionalFormatting>
  <conditionalFormatting sqref="F226:O231">
    <cfRule type="notContainsBlanks" dxfId="50" priority="54">
      <formula>LEN(TRIM(F226))&gt;0</formula>
    </cfRule>
  </conditionalFormatting>
  <conditionalFormatting sqref="F244:O244">
    <cfRule type="notContainsBlanks" dxfId="49" priority="52">
      <formula>LEN(TRIM(F244))&gt;0</formula>
    </cfRule>
  </conditionalFormatting>
  <conditionalFormatting sqref="F271:O271">
    <cfRule type="notContainsBlanks" dxfId="48" priority="46">
      <formula>LEN(TRIM(F271))&gt;0</formula>
    </cfRule>
  </conditionalFormatting>
  <conditionalFormatting sqref="F272:O272">
    <cfRule type="notContainsBlanks" dxfId="47" priority="45">
      <formula>LEN(TRIM(F272))&gt;0</formula>
    </cfRule>
  </conditionalFormatting>
  <conditionalFormatting sqref="F273:O273">
    <cfRule type="notContainsBlanks" dxfId="46" priority="44">
      <formula>LEN(TRIM(F273))&gt;0</formula>
    </cfRule>
  </conditionalFormatting>
  <conditionalFormatting sqref="F274:M274">
    <cfRule type="notContainsBlanks" dxfId="45" priority="43">
      <formula>LEN(TRIM(F274))&gt;0</formula>
    </cfRule>
  </conditionalFormatting>
  <conditionalFormatting sqref="F275:M275">
    <cfRule type="notContainsBlanks" dxfId="44" priority="42">
      <formula>LEN(TRIM(F275))&gt;0</formula>
    </cfRule>
  </conditionalFormatting>
  <conditionalFormatting sqref="F276:M276">
    <cfRule type="notContainsBlanks" dxfId="43" priority="41">
      <formula>LEN(TRIM(F276))&gt;0</formula>
    </cfRule>
  </conditionalFormatting>
  <conditionalFormatting sqref="F277:M277">
    <cfRule type="notContainsBlanks" dxfId="42" priority="40">
      <formula>LEN(TRIM(F277))&gt;0</formula>
    </cfRule>
  </conditionalFormatting>
  <conditionalFormatting sqref="F278:M278">
    <cfRule type="notContainsBlanks" dxfId="41" priority="39">
      <formula>LEN(TRIM(F278))&gt;0</formula>
    </cfRule>
  </conditionalFormatting>
  <conditionalFormatting sqref="F279:O279">
    <cfRule type="notContainsBlanks" dxfId="40" priority="38">
      <formula>LEN(TRIM(F279))&gt;0</formula>
    </cfRule>
  </conditionalFormatting>
  <conditionalFormatting sqref="F280:O280 N281:O289">
    <cfRule type="notContainsBlanks" dxfId="39" priority="37">
      <formula>LEN(TRIM(F280))&gt;0</formula>
    </cfRule>
  </conditionalFormatting>
  <conditionalFormatting sqref="F61:O64">
    <cfRule type="notContainsBlanks" dxfId="38" priority="36">
      <formula>LEN(TRIM(F61))&gt;0</formula>
    </cfRule>
  </conditionalFormatting>
  <conditionalFormatting sqref="F88:G88 M88:O88 F89:O98">
    <cfRule type="notContainsBlanks" dxfId="37" priority="35">
      <formula>LEN(TRIM(F88))&gt;0</formula>
    </cfRule>
  </conditionalFormatting>
  <conditionalFormatting sqref="F281:M282 F287:M289">
    <cfRule type="notContainsBlanks" dxfId="36" priority="34">
      <formula>LEN(TRIM(F281))&gt;0</formula>
    </cfRule>
  </conditionalFormatting>
  <conditionalFormatting sqref="F102:O102">
    <cfRule type="notContainsBlanks" dxfId="35" priority="33">
      <formula>LEN(TRIM(F102))&gt;0</formula>
    </cfRule>
  </conditionalFormatting>
  <conditionalFormatting sqref="G73:K83">
    <cfRule type="notContainsBlanks" dxfId="34" priority="32">
      <formula>LEN(TRIM(G73))&gt;0</formula>
    </cfRule>
  </conditionalFormatting>
  <conditionalFormatting sqref="F269:O269">
    <cfRule type="notContainsBlanks" dxfId="33" priority="31">
      <formula>LEN(TRIM(F269))&gt;0</formula>
    </cfRule>
  </conditionalFormatting>
  <conditionalFormatting sqref="F21:O21">
    <cfRule type="notContainsBlanks" dxfId="32" priority="30">
      <formula>LEN(TRIM(F21))&gt;0</formula>
    </cfRule>
  </conditionalFormatting>
  <conditionalFormatting sqref="F115:O117">
    <cfRule type="notContainsBlanks" dxfId="31" priority="29">
      <formula>LEN(TRIM(F115))&gt;0</formula>
    </cfRule>
  </conditionalFormatting>
  <conditionalFormatting sqref="F112:O114">
    <cfRule type="notContainsBlanks" dxfId="30" priority="28">
      <formula>LEN(TRIM(F112))&gt;0</formula>
    </cfRule>
  </conditionalFormatting>
  <conditionalFormatting sqref="F109:O111">
    <cfRule type="notContainsBlanks" dxfId="29" priority="27">
      <formula>LEN(TRIM(F109))&gt;0</formula>
    </cfRule>
  </conditionalFormatting>
  <conditionalFormatting sqref="F126:O135">
    <cfRule type="notContainsBlanks" dxfId="28" priority="26">
      <formula>LEN(TRIM(F126))&gt;0</formula>
    </cfRule>
  </conditionalFormatting>
  <conditionalFormatting sqref="F154:O154">
    <cfRule type="notContainsBlanks" dxfId="27" priority="25">
      <formula>LEN(TRIM(F154))&gt;0</formula>
    </cfRule>
  </conditionalFormatting>
  <conditionalFormatting sqref="F194:O194">
    <cfRule type="notContainsBlanks" dxfId="26" priority="24">
      <formula>LEN(TRIM(F194))&gt;0</formula>
    </cfRule>
  </conditionalFormatting>
  <conditionalFormatting sqref="F204:O204">
    <cfRule type="notContainsBlanks" dxfId="25" priority="23">
      <formula>LEN(TRIM(F204))&gt;0</formula>
    </cfRule>
  </conditionalFormatting>
  <conditionalFormatting sqref="F220:O220">
    <cfRule type="notContainsBlanks" dxfId="24" priority="22">
      <formula>LEN(TRIM(F220))&gt;0</formula>
    </cfRule>
  </conditionalFormatting>
  <conditionalFormatting sqref="F243:O243">
    <cfRule type="notContainsBlanks" dxfId="23" priority="18">
      <formula>LEN(TRIM(F243))&gt;0</formula>
    </cfRule>
  </conditionalFormatting>
  <conditionalFormatting sqref="F236:O236">
    <cfRule type="notContainsBlanks" dxfId="22" priority="21">
      <formula>LEN(TRIM(F236))&gt;0</formula>
    </cfRule>
  </conditionalFormatting>
  <conditionalFormatting sqref="F241:O241">
    <cfRule type="notContainsBlanks" dxfId="21" priority="20">
      <formula>LEN(TRIM(F241))&gt;0</formula>
    </cfRule>
  </conditionalFormatting>
  <conditionalFormatting sqref="F242:O242">
    <cfRule type="notContainsBlanks" dxfId="20" priority="19">
      <formula>LEN(TRIM(F242))&gt;0</formula>
    </cfRule>
  </conditionalFormatting>
  <conditionalFormatting sqref="F239:O239">
    <cfRule type="notContainsBlanks" dxfId="19" priority="17">
      <formula>LEN(TRIM(F239))&gt;0</formula>
    </cfRule>
  </conditionalFormatting>
  <conditionalFormatting sqref="F240:O240">
    <cfRule type="notContainsBlanks" dxfId="18" priority="16">
      <formula>LEN(TRIM(F240))&gt;0</formula>
    </cfRule>
  </conditionalFormatting>
  <conditionalFormatting sqref="F238:O238">
    <cfRule type="notContainsBlanks" dxfId="17" priority="14">
      <formula>LEN(TRIM(F238))&gt;0</formula>
    </cfRule>
  </conditionalFormatting>
  <conditionalFormatting sqref="F237:O237">
    <cfRule type="notContainsBlanks" dxfId="16" priority="15">
      <formula>LEN(TRIM(F237))&gt;0</formula>
    </cfRule>
  </conditionalFormatting>
  <conditionalFormatting sqref="F283:M286">
    <cfRule type="notContainsBlanks" dxfId="15" priority="13">
      <formula>LEN(TRIM(F283))&gt;0</formula>
    </cfRule>
  </conditionalFormatting>
  <conditionalFormatting sqref="N274:O274">
    <cfRule type="notContainsBlanks" dxfId="14" priority="12">
      <formula>LEN(TRIM(N274))&gt;0</formula>
    </cfRule>
  </conditionalFormatting>
  <conditionalFormatting sqref="N275:O275">
    <cfRule type="notContainsBlanks" dxfId="13" priority="10">
      <formula>LEN(TRIM(N275))&gt;0</formula>
    </cfRule>
  </conditionalFormatting>
  <conditionalFormatting sqref="N276:O276">
    <cfRule type="notContainsBlanks" dxfId="12" priority="9">
      <formula>LEN(TRIM(N276))&gt;0</formula>
    </cfRule>
  </conditionalFormatting>
  <conditionalFormatting sqref="N277:O277">
    <cfRule type="notContainsBlanks" dxfId="11" priority="8">
      <formula>LEN(TRIM(N277))&gt;0</formula>
    </cfRule>
  </conditionalFormatting>
  <conditionalFormatting sqref="N278:O278">
    <cfRule type="notContainsBlanks" dxfId="10" priority="7">
      <formula>LEN(TRIM(N278))&gt;0</formula>
    </cfRule>
  </conditionalFormatting>
  <conditionalFormatting sqref="K210:M210">
    <cfRule type="notContainsBlanks" dxfId="9" priority="6">
      <formula>LEN(TRIM(K210))&gt;0</formula>
    </cfRule>
  </conditionalFormatting>
  <conditionalFormatting sqref="K211:M211">
    <cfRule type="notContainsBlanks" dxfId="8" priority="5">
      <formula>LEN(TRIM(K211))&gt;0</formula>
    </cfRule>
  </conditionalFormatting>
  <conditionalFormatting sqref="K212:M212">
    <cfRule type="notContainsBlanks" dxfId="7" priority="4">
      <formula>LEN(TRIM(K212))&gt;0</formula>
    </cfRule>
  </conditionalFormatting>
  <conditionalFormatting sqref="K301:L301 K299:L299 C299:D301">
    <cfRule type="cellIs" dxfId="6" priority="3" operator="notEqual">
      <formula>0</formula>
    </cfRule>
  </conditionalFormatting>
  <conditionalFormatting sqref="C299:D301 K299:L299 K301:L301">
    <cfRule type="cellIs" dxfId="5" priority="2" operator="notEqual">
      <formula>0</formula>
    </cfRule>
  </conditionalFormatting>
  <conditionalFormatting sqref="F20:O21 F25:O29 F33:O37 F41:O43 F45:O51 F53:O59 F61:O64 F72:O83 F85:O87 F89:O98 F102:O103 F108:O120 F125:O125 F127:O131 F133:O135 F140:O147 F149:O154 F156:O159 F161:O167 F169:O176 F184:O189 F193:O194 F198:O204 F209:O212 F214:O216 F220:O220 F225:O228 F230:O231 F235:O244 F252:O253 F257:O257 F270:O278 F280:O289 C299:D301 K299:L299 K301:L301">
    <cfRule type="notContainsBlanks" dxfId="4" priority="1">
      <formula>LEN(TRIM(C20))&gt;0</formula>
    </cfRule>
  </conditionalFormatting>
  <printOptions horizontalCentered="1"/>
  <pageMargins left="0.25" right="0.25" top="0.75" bottom="0.75" header="0.3" footer="0.3"/>
  <pageSetup paperSize="9" scale="38" firstPageNumber="0" fitToHeight="0" orientation="portrait" horizontalDpi="300" verticalDpi="300" r:id="rId1"/>
  <rowBreaks count="3" manualBreakCount="3">
    <brk id="104" max="15" man="1"/>
    <brk id="195" max="15" man="1"/>
    <brk id="266"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A1:O205"/>
  <sheetViews>
    <sheetView view="pageBreakPreview" zoomScaleNormal="100" zoomScaleSheetLayoutView="100" zoomScalePageLayoutView="120" workbookViewId="0">
      <selection activeCell="H22" sqref="H22"/>
    </sheetView>
  </sheetViews>
  <sheetFormatPr defaultColWidth="8.5703125" defaultRowHeight="12.75" x14ac:dyDescent="0.2"/>
  <cols>
    <col min="1" max="1" width="11.7109375" style="167" customWidth="1"/>
    <col min="2" max="2" width="12.7109375" style="167" bestFit="1" customWidth="1"/>
    <col min="3" max="3" width="3.7109375" style="167" customWidth="1"/>
    <col min="4" max="4" width="11.7109375" style="167" customWidth="1"/>
    <col min="5" max="5" width="85.7109375" style="167" customWidth="1"/>
    <col min="6" max="6" width="7.7109375" style="167" customWidth="1"/>
    <col min="7" max="7" width="12.7109375" style="235" customWidth="1"/>
    <col min="8" max="8" width="15.7109375" style="167" customWidth="1"/>
    <col min="9" max="9" width="15.7109375" style="236" customWidth="1"/>
    <col min="10" max="11" width="11.7109375" style="167" customWidth="1"/>
    <col min="12" max="256" width="8.5703125" style="167"/>
    <col min="257" max="257" width="11.7109375" style="167" customWidth="1"/>
    <col min="258" max="258" width="8.7109375" style="167" customWidth="1"/>
    <col min="259" max="259" width="3.7109375" style="167" customWidth="1"/>
    <col min="260" max="260" width="11.7109375" style="167" customWidth="1"/>
    <col min="261" max="261" width="85.7109375" style="167" customWidth="1"/>
    <col min="262" max="262" width="7.7109375" style="167" customWidth="1"/>
    <col min="263" max="263" width="12.7109375" style="167" customWidth="1"/>
    <col min="264" max="265" width="15.7109375" style="167" customWidth="1"/>
    <col min="266" max="267" width="11.7109375" style="167" customWidth="1"/>
    <col min="268" max="512" width="8.5703125" style="167"/>
    <col min="513" max="513" width="11.7109375" style="167" customWidth="1"/>
    <col min="514" max="514" width="8.7109375" style="167" customWidth="1"/>
    <col min="515" max="515" width="3.7109375" style="167" customWidth="1"/>
    <col min="516" max="516" width="11.7109375" style="167" customWidth="1"/>
    <col min="517" max="517" width="85.7109375" style="167" customWidth="1"/>
    <col min="518" max="518" width="7.7109375" style="167" customWidth="1"/>
    <col min="519" max="519" width="12.7109375" style="167" customWidth="1"/>
    <col min="520" max="521" width="15.7109375" style="167" customWidth="1"/>
    <col min="522" max="523" width="11.7109375" style="167" customWidth="1"/>
    <col min="524" max="768" width="8.5703125" style="167"/>
    <col min="769" max="769" width="11.7109375" style="167" customWidth="1"/>
    <col min="770" max="770" width="8.7109375" style="167" customWidth="1"/>
    <col min="771" max="771" width="3.7109375" style="167" customWidth="1"/>
    <col min="772" max="772" width="11.7109375" style="167" customWidth="1"/>
    <col min="773" max="773" width="85.7109375" style="167" customWidth="1"/>
    <col min="774" max="774" width="7.7109375" style="167" customWidth="1"/>
    <col min="775" max="775" width="12.7109375" style="167" customWidth="1"/>
    <col min="776" max="777" width="15.7109375" style="167" customWidth="1"/>
    <col min="778" max="779" width="11.7109375" style="167" customWidth="1"/>
    <col min="780" max="1024" width="8.5703125" style="167"/>
    <col min="1025" max="1025" width="11.7109375" style="167" customWidth="1"/>
    <col min="1026" max="1026" width="8.7109375" style="167" customWidth="1"/>
    <col min="1027" max="1027" width="3.7109375" style="167" customWidth="1"/>
    <col min="1028" max="1028" width="11.7109375" style="167" customWidth="1"/>
    <col min="1029" max="1029" width="85.7109375" style="167" customWidth="1"/>
    <col min="1030" max="1030" width="7.7109375" style="167" customWidth="1"/>
    <col min="1031" max="1031" width="12.7109375" style="167" customWidth="1"/>
    <col min="1032" max="1033" width="15.7109375" style="167" customWidth="1"/>
    <col min="1034" max="1035" width="11.7109375" style="167" customWidth="1"/>
    <col min="1036" max="1280" width="8.5703125" style="167"/>
    <col min="1281" max="1281" width="11.7109375" style="167" customWidth="1"/>
    <col min="1282" max="1282" width="8.7109375" style="167" customWidth="1"/>
    <col min="1283" max="1283" width="3.7109375" style="167" customWidth="1"/>
    <col min="1284" max="1284" width="11.7109375" style="167" customWidth="1"/>
    <col min="1285" max="1285" width="85.7109375" style="167" customWidth="1"/>
    <col min="1286" max="1286" width="7.7109375" style="167" customWidth="1"/>
    <col min="1287" max="1287" width="12.7109375" style="167" customWidth="1"/>
    <col min="1288" max="1289" width="15.7109375" style="167" customWidth="1"/>
    <col min="1290" max="1291" width="11.7109375" style="167" customWidth="1"/>
    <col min="1292" max="1536" width="8.5703125" style="167"/>
    <col min="1537" max="1537" width="11.7109375" style="167" customWidth="1"/>
    <col min="1538" max="1538" width="8.7109375" style="167" customWidth="1"/>
    <col min="1539" max="1539" width="3.7109375" style="167" customWidth="1"/>
    <col min="1540" max="1540" width="11.7109375" style="167" customWidth="1"/>
    <col min="1541" max="1541" width="85.7109375" style="167" customWidth="1"/>
    <col min="1542" max="1542" width="7.7109375" style="167" customWidth="1"/>
    <col min="1543" max="1543" width="12.7109375" style="167" customWidth="1"/>
    <col min="1544" max="1545" width="15.7109375" style="167" customWidth="1"/>
    <col min="1546" max="1547" width="11.7109375" style="167" customWidth="1"/>
    <col min="1548" max="1792" width="8.5703125" style="167"/>
    <col min="1793" max="1793" width="11.7109375" style="167" customWidth="1"/>
    <col min="1794" max="1794" width="8.7109375" style="167" customWidth="1"/>
    <col min="1795" max="1795" width="3.7109375" style="167" customWidth="1"/>
    <col min="1796" max="1796" width="11.7109375" style="167" customWidth="1"/>
    <col min="1797" max="1797" width="85.7109375" style="167" customWidth="1"/>
    <col min="1798" max="1798" width="7.7109375" style="167" customWidth="1"/>
    <col min="1799" max="1799" width="12.7109375" style="167" customWidth="1"/>
    <col min="1800" max="1801" width="15.7109375" style="167" customWidth="1"/>
    <col min="1802" max="1803" width="11.7109375" style="167" customWidth="1"/>
    <col min="1804" max="2048" width="8.5703125" style="167"/>
    <col min="2049" max="2049" width="11.7109375" style="167" customWidth="1"/>
    <col min="2050" max="2050" width="8.7109375" style="167" customWidth="1"/>
    <col min="2051" max="2051" width="3.7109375" style="167" customWidth="1"/>
    <col min="2052" max="2052" width="11.7109375" style="167" customWidth="1"/>
    <col min="2053" max="2053" width="85.7109375" style="167" customWidth="1"/>
    <col min="2054" max="2054" width="7.7109375" style="167" customWidth="1"/>
    <col min="2055" max="2055" width="12.7109375" style="167" customWidth="1"/>
    <col min="2056" max="2057" width="15.7109375" style="167" customWidth="1"/>
    <col min="2058" max="2059" width="11.7109375" style="167" customWidth="1"/>
    <col min="2060" max="2304" width="8.5703125" style="167"/>
    <col min="2305" max="2305" width="11.7109375" style="167" customWidth="1"/>
    <col min="2306" max="2306" width="8.7109375" style="167" customWidth="1"/>
    <col min="2307" max="2307" width="3.7109375" style="167" customWidth="1"/>
    <col min="2308" max="2308" width="11.7109375" style="167" customWidth="1"/>
    <col min="2309" max="2309" width="85.7109375" style="167" customWidth="1"/>
    <col min="2310" max="2310" width="7.7109375" style="167" customWidth="1"/>
    <col min="2311" max="2311" width="12.7109375" style="167" customWidth="1"/>
    <col min="2312" max="2313" width="15.7109375" style="167" customWidth="1"/>
    <col min="2314" max="2315" width="11.7109375" style="167" customWidth="1"/>
    <col min="2316" max="2560" width="8.5703125" style="167"/>
    <col min="2561" max="2561" width="11.7109375" style="167" customWidth="1"/>
    <col min="2562" max="2562" width="8.7109375" style="167" customWidth="1"/>
    <col min="2563" max="2563" width="3.7109375" style="167" customWidth="1"/>
    <col min="2564" max="2564" width="11.7109375" style="167" customWidth="1"/>
    <col min="2565" max="2565" width="85.7109375" style="167" customWidth="1"/>
    <col min="2566" max="2566" width="7.7109375" style="167" customWidth="1"/>
    <col min="2567" max="2567" width="12.7109375" style="167" customWidth="1"/>
    <col min="2568" max="2569" width="15.7109375" style="167" customWidth="1"/>
    <col min="2570" max="2571" width="11.7109375" style="167" customWidth="1"/>
    <col min="2572" max="2816" width="8.5703125" style="167"/>
    <col min="2817" max="2817" width="11.7109375" style="167" customWidth="1"/>
    <col min="2818" max="2818" width="8.7109375" style="167" customWidth="1"/>
    <col min="2819" max="2819" width="3.7109375" style="167" customWidth="1"/>
    <col min="2820" max="2820" width="11.7109375" style="167" customWidth="1"/>
    <col min="2821" max="2821" width="85.7109375" style="167" customWidth="1"/>
    <col min="2822" max="2822" width="7.7109375" style="167" customWidth="1"/>
    <col min="2823" max="2823" width="12.7109375" style="167" customWidth="1"/>
    <col min="2824" max="2825" width="15.7109375" style="167" customWidth="1"/>
    <col min="2826" max="2827" width="11.7109375" style="167" customWidth="1"/>
    <col min="2828" max="3072" width="8.5703125" style="167"/>
    <col min="3073" max="3073" width="11.7109375" style="167" customWidth="1"/>
    <col min="3074" max="3074" width="8.7109375" style="167" customWidth="1"/>
    <col min="3075" max="3075" width="3.7109375" style="167" customWidth="1"/>
    <col min="3076" max="3076" width="11.7109375" style="167" customWidth="1"/>
    <col min="3077" max="3077" width="85.7109375" style="167" customWidth="1"/>
    <col min="3078" max="3078" width="7.7109375" style="167" customWidth="1"/>
    <col min="3079" max="3079" width="12.7109375" style="167" customWidth="1"/>
    <col min="3080" max="3081" width="15.7109375" style="167" customWidth="1"/>
    <col min="3082" max="3083" width="11.7109375" style="167" customWidth="1"/>
    <col min="3084" max="3328" width="8.5703125" style="167"/>
    <col min="3329" max="3329" width="11.7109375" style="167" customWidth="1"/>
    <col min="3330" max="3330" width="8.7109375" style="167" customWidth="1"/>
    <col min="3331" max="3331" width="3.7109375" style="167" customWidth="1"/>
    <col min="3332" max="3332" width="11.7109375" style="167" customWidth="1"/>
    <col min="3333" max="3333" width="85.7109375" style="167" customWidth="1"/>
    <col min="3334" max="3334" width="7.7109375" style="167" customWidth="1"/>
    <col min="3335" max="3335" width="12.7109375" style="167" customWidth="1"/>
    <col min="3336" max="3337" width="15.7109375" style="167" customWidth="1"/>
    <col min="3338" max="3339" width="11.7109375" style="167" customWidth="1"/>
    <col min="3340" max="3584" width="8.5703125" style="167"/>
    <col min="3585" max="3585" width="11.7109375" style="167" customWidth="1"/>
    <col min="3586" max="3586" width="8.7109375" style="167" customWidth="1"/>
    <col min="3587" max="3587" width="3.7109375" style="167" customWidth="1"/>
    <col min="3588" max="3588" width="11.7109375" style="167" customWidth="1"/>
    <col min="3589" max="3589" width="85.7109375" style="167" customWidth="1"/>
    <col min="3590" max="3590" width="7.7109375" style="167" customWidth="1"/>
    <col min="3591" max="3591" width="12.7109375" style="167" customWidth="1"/>
    <col min="3592" max="3593" width="15.7109375" style="167" customWidth="1"/>
    <col min="3594" max="3595" width="11.7109375" style="167" customWidth="1"/>
    <col min="3596" max="3840" width="8.5703125" style="167"/>
    <col min="3841" max="3841" width="11.7109375" style="167" customWidth="1"/>
    <col min="3842" max="3842" width="8.7109375" style="167" customWidth="1"/>
    <col min="3843" max="3843" width="3.7109375" style="167" customWidth="1"/>
    <col min="3844" max="3844" width="11.7109375" style="167" customWidth="1"/>
    <col min="3845" max="3845" width="85.7109375" style="167" customWidth="1"/>
    <col min="3846" max="3846" width="7.7109375" style="167" customWidth="1"/>
    <col min="3847" max="3847" width="12.7109375" style="167" customWidth="1"/>
    <col min="3848" max="3849" width="15.7109375" style="167" customWidth="1"/>
    <col min="3850" max="3851" width="11.7109375" style="167" customWidth="1"/>
    <col min="3852" max="4096" width="8.5703125" style="167"/>
    <col min="4097" max="4097" width="11.7109375" style="167" customWidth="1"/>
    <col min="4098" max="4098" width="8.7109375" style="167" customWidth="1"/>
    <col min="4099" max="4099" width="3.7109375" style="167" customWidth="1"/>
    <col min="4100" max="4100" width="11.7109375" style="167" customWidth="1"/>
    <col min="4101" max="4101" width="85.7109375" style="167" customWidth="1"/>
    <col min="4102" max="4102" width="7.7109375" style="167" customWidth="1"/>
    <col min="4103" max="4103" width="12.7109375" style="167" customWidth="1"/>
    <col min="4104" max="4105" width="15.7109375" style="167" customWidth="1"/>
    <col min="4106" max="4107" width="11.7109375" style="167" customWidth="1"/>
    <col min="4108" max="4352" width="8.5703125" style="167"/>
    <col min="4353" max="4353" width="11.7109375" style="167" customWidth="1"/>
    <col min="4354" max="4354" width="8.7109375" style="167" customWidth="1"/>
    <col min="4355" max="4355" width="3.7109375" style="167" customWidth="1"/>
    <col min="4356" max="4356" width="11.7109375" style="167" customWidth="1"/>
    <col min="4357" max="4357" width="85.7109375" style="167" customWidth="1"/>
    <col min="4358" max="4358" width="7.7109375" style="167" customWidth="1"/>
    <col min="4359" max="4359" width="12.7109375" style="167" customWidth="1"/>
    <col min="4360" max="4361" width="15.7109375" style="167" customWidth="1"/>
    <col min="4362" max="4363" width="11.7109375" style="167" customWidth="1"/>
    <col min="4364" max="4608" width="8.5703125" style="167"/>
    <col min="4609" max="4609" width="11.7109375" style="167" customWidth="1"/>
    <col min="4610" max="4610" width="8.7109375" style="167" customWidth="1"/>
    <col min="4611" max="4611" width="3.7109375" style="167" customWidth="1"/>
    <col min="4612" max="4612" width="11.7109375" style="167" customWidth="1"/>
    <col min="4613" max="4613" width="85.7109375" style="167" customWidth="1"/>
    <col min="4614" max="4614" width="7.7109375" style="167" customWidth="1"/>
    <col min="4615" max="4615" width="12.7109375" style="167" customWidth="1"/>
    <col min="4616" max="4617" width="15.7109375" style="167" customWidth="1"/>
    <col min="4618" max="4619" width="11.7109375" style="167" customWidth="1"/>
    <col min="4620" max="4864" width="8.5703125" style="167"/>
    <col min="4865" max="4865" width="11.7109375" style="167" customWidth="1"/>
    <col min="4866" max="4866" width="8.7109375" style="167" customWidth="1"/>
    <col min="4867" max="4867" width="3.7109375" style="167" customWidth="1"/>
    <col min="4868" max="4868" width="11.7109375" style="167" customWidth="1"/>
    <col min="4869" max="4869" width="85.7109375" style="167" customWidth="1"/>
    <col min="4870" max="4870" width="7.7109375" style="167" customWidth="1"/>
    <col min="4871" max="4871" width="12.7109375" style="167" customWidth="1"/>
    <col min="4872" max="4873" width="15.7109375" style="167" customWidth="1"/>
    <col min="4874" max="4875" width="11.7109375" style="167" customWidth="1"/>
    <col min="4876" max="5120" width="8.5703125" style="167"/>
    <col min="5121" max="5121" width="11.7109375" style="167" customWidth="1"/>
    <col min="5122" max="5122" width="8.7109375" style="167" customWidth="1"/>
    <col min="5123" max="5123" width="3.7109375" style="167" customWidth="1"/>
    <col min="5124" max="5124" width="11.7109375" style="167" customWidth="1"/>
    <col min="5125" max="5125" width="85.7109375" style="167" customWidth="1"/>
    <col min="5126" max="5126" width="7.7109375" style="167" customWidth="1"/>
    <col min="5127" max="5127" width="12.7109375" style="167" customWidth="1"/>
    <col min="5128" max="5129" width="15.7109375" style="167" customWidth="1"/>
    <col min="5130" max="5131" width="11.7109375" style="167" customWidth="1"/>
    <col min="5132" max="5376" width="8.5703125" style="167"/>
    <col min="5377" max="5377" width="11.7109375" style="167" customWidth="1"/>
    <col min="5378" max="5378" width="8.7109375" style="167" customWidth="1"/>
    <col min="5379" max="5379" width="3.7109375" style="167" customWidth="1"/>
    <col min="5380" max="5380" width="11.7109375" style="167" customWidth="1"/>
    <col min="5381" max="5381" width="85.7109375" style="167" customWidth="1"/>
    <col min="5382" max="5382" width="7.7109375" style="167" customWidth="1"/>
    <col min="5383" max="5383" width="12.7109375" style="167" customWidth="1"/>
    <col min="5384" max="5385" width="15.7109375" style="167" customWidth="1"/>
    <col min="5386" max="5387" width="11.7109375" style="167" customWidth="1"/>
    <col min="5388" max="5632" width="8.5703125" style="167"/>
    <col min="5633" max="5633" width="11.7109375" style="167" customWidth="1"/>
    <col min="5634" max="5634" width="8.7109375" style="167" customWidth="1"/>
    <col min="5635" max="5635" width="3.7109375" style="167" customWidth="1"/>
    <col min="5636" max="5636" width="11.7109375" style="167" customWidth="1"/>
    <col min="5637" max="5637" width="85.7109375" style="167" customWidth="1"/>
    <col min="5638" max="5638" width="7.7109375" style="167" customWidth="1"/>
    <col min="5639" max="5639" width="12.7109375" style="167" customWidth="1"/>
    <col min="5640" max="5641" width="15.7109375" style="167" customWidth="1"/>
    <col min="5642" max="5643" width="11.7109375" style="167" customWidth="1"/>
    <col min="5644" max="5888" width="8.5703125" style="167"/>
    <col min="5889" max="5889" width="11.7109375" style="167" customWidth="1"/>
    <col min="5890" max="5890" width="8.7109375" style="167" customWidth="1"/>
    <col min="5891" max="5891" width="3.7109375" style="167" customWidth="1"/>
    <col min="5892" max="5892" width="11.7109375" style="167" customWidth="1"/>
    <col min="5893" max="5893" width="85.7109375" style="167" customWidth="1"/>
    <col min="5894" max="5894" width="7.7109375" style="167" customWidth="1"/>
    <col min="5895" max="5895" width="12.7109375" style="167" customWidth="1"/>
    <col min="5896" max="5897" width="15.7109375" style="167" customWidth="1"/>
    <col min="5898" max="5899" width="11.7109375" style="167" customWidth="1"/>
    <col min="5900" max="6144" width="8.5703125" style="167"/>
    <col min="6145" max="6145" width="11.7109375" style="167" customWidth="1"/>
    <col min="6146" max="6146" width="8.7109375" style="167" customWidth="1"/>
    <col min="6147" max="6147" width="3.7109375" style="167" customWidth="1"/>
    <col min="6148" max="6148" width="11.7109375" style="167" customWidth="1"/>
    <col min="6149" max="6149" width="85.7109375" style="167" customWidth="1"/>
    <col min="6150" max="6150" width="7.7109375" style="167" customWidth="1"/>
    <col min="6151" max="6151" width="12.7109375" style="167" customWidth="1"/>
    <col min="6152" max="6153" width="15.7109375" style="167" customWidth="1"/>
    <col min="6154" max="6155" width="11.7109375" style="167" customWidth="1"/>
    <col min="6156" max="6400" width="8.5703125" style="167"/>
    <col min="6401" max="6401" width="11.7109375" style="167" customWidth="1"/>
    <col min="6402" max="6402" width="8.7109375" style="167" customWidth="1"/>
    <col min="6403" max="6403" width="3.7109375" style="167" customWidth="1"/>
    <col min="6404" max="6404" width="11.7109375" style="167" customWidth="1"/>
    <col min="6405" max="6405" width="85.7109375" style="167" customWidth="1"/>
    <col min="6406" max="6406" width="7.7109375" style="167" customWidth="1"/>
    <col min="6407" max="6407" width="12.7109375" style="167" customWidth="1"/>
    <col min="6408" max="6409" width="15.7109375" style="167" customWidth="1"/>
    <col min="6410" max="6411" width="11.7109375" style="167" customWidth="1"/>
    <col min="6412" max="6656" width="8.5703125" style="167"/>
    <col min="6657" max="6657" width="11.7109375" style="167" customWidth="1"/>
    <col min="6658" max="6658" width="8.7109375" style="167" customWidth="1"/>
    <col min="6659" max="6659" width="3.7109375" style="167" customWidth="1"/>
    <col min="6660" max="6660" width="11.7109375" style="167" customWidth="1"/>
    <col min="6661" max="6661" width="85.7109375" style="167" customWidth="1"/>
    <col min="6662" max="6662" width="7.7109375" style="167" customWidth="1"/>
    <col min="6663" max="6663" width="12.7109375" style="167" customWidth="1"/>
    <col min="6664" max="6665" width="15.7109375" style="167" customWidth="1"/>
    <col min="6666" max="6667" width="11.7109375" style="167" customWidth="1"/>
    <col min="6668" max="6912" width="8.5703125" style="167"/>
    <col min="6913" max="6913" width="11.7109375" style="167" customWidth="1"/>
    <col min="6914" max="6914" width="8.7109375" style="167" customWidth="1"/>
    <col min="6915" max="6915" width="3.7109375" style="167" customWidth="1"/>
    <col min="6916" max="6916" width="11.7109375" style="167" customWidth="1"/>
    <col min="6917" max="6917" width="85.7109375" style="167" customWidth="1"/>
    <col min="6918" max="6918" width="7.7109375" style="167" customWidth="1"/>
    <col min="6919" max="6919" width="12.7109375" style="167" customWidth="1"/>
    <col min="6920" max="6921" width="15.7109375" style="167" customWidth="1"/>
    <col min="6922" max="6923" width="11.7109375" style="167" customWidth="1"/>
    <col min="6924" max="7168" width="8.5703125" style="167"/>
    <col min="7169" max="7169" width="11.7109375" style="167" customWidth="1"/>
    <col min="7170" max="7170" width="8.7109375" style="167" customWidth="1"/>
    <col min="7171" max="7171" width="3.7109375" style="167" customWidth="1"/>
    <col min="7172" max="7172" width="11.7109375" style="167" customWidth="1"/>
    <col min="7173" max="7173" width="85.7109375" style="167" customWidth="1"/>
    <col min="7174" max="7174" width="7.7109375" style="167" customWidth="1"/>
    <col min="7175" max="7175" width="12.7109375" style="167" customWidth="1"/>
    <col min="7176" max="7177" width="15.7109375" style="167" customWidth="1"/>
    <col min="7178" max="7179" width="11.7109375" style="167" customWidth="1"/>
    <col min="7180" max="7424" width="8.5703125" style="167"/>
    <col min="7425" max="7425" width="11.7109375" style="167" customWidth="1"/>
    <col min="7426" max="7426" width="8.7109375" style="167" customWidth="1"/>
    <col min="7427" max="7427" width="3.7109375" style="167" customWidth="1"/>
    <col min="7428" max="7428" width="11.7109375" style="167" customWidth="1"/>
    <col min="7429" max="7429" width="85.7109375" style="167" customWidth="1"/>
    <col min="7430" max="7430" width="7.7109375" style="167" customWidth="1"/>
    <col min="7431" max="7431" width="12.7109375" style="167" customWidth="1"/>
    <col min="7432" max="7433" width="15.7109375" style="167" customWidth="1"/>
    <col min="7434" max="7435" width="11.7109375" style="167" customWidth="1"/>
    <col min="7436" max="7680" width="8.5703125" style="167"/>
    <col min="7681" max="7681" width="11.7109375" style="167" customWidth="1"/>
    <col min="7682" max="7682" width="8.7109375" style="167" customWidth="1"/>
    <col min="7683" max="7683" width="3.7109375" style="167" customWidth="1"/>
    <col min="7684" max="7684" width="11.7109375" style="167" customWidth="1"/>
    <col min="7685" max="7685" width="85.7109375" style="167" customWidth="1"/>
    <col min="7686" max="7686" width="7.7109375" style="167" customWidth="1"/>
    <col min="7687" max="7687" width="12.7109375" style="167" customWidth="1"/>
    <col min="7688" max="7689" width="15.7109375" style="167" customWidth="1"/>
    <col min="7690" max="7691" width="11.7109375" style="167" customWidth="1"/>
    <col min="7692" max="7936" width="8.5703125" style="167"/>
    <col min="7937" max="7937" width="11.7109375" style="167" customWidth="1"/>
    <col min="7938" max="7938" width="8.7109375" style="167" customWidth="1"/>
    <col min="7939" max="7939" width="3.7109375" style="167" customWidth="1"/>
    <col min="7940" max="7940" width="11.7109375" style="167" customWidth="1"/>
    <col min="7941" max="7941" width="85.7109375" style="167" customWidth="1"/>
    <col min="7942" max="7942" width="7.7109375" style="167" customWidth="1"/>
    <col min="7943" max="7943" width="12.7109375" style="167" customWidth="1"/>
    <col min="7944" max="7945" width="15.7109375" style="167" customWidth="1"/>
    <col min="7946" max="7947" width="11.7109375" style="167" customWidth="1"/>
    <col min="7948" max="8192" width="8.5703125" style="167"/>
    <col min="8193" max="8193" width="11.7109375" style="167" customWidth="1"/>
    <col min="8194" max="8194" width="8.7109375" style="167" customWidth="1"/>
    <col min="8195" max="8195" width="3.7109375" style="167" customWidth="1"/>
    <col min="8196" max="8196" width="11.7109375" style="167" customWidth="1"/>
    <col min="8197" max="8197" width="85.7109375" style="167" customWidth="1"/>
    <col min="8198" max="8198" width="7.7109375" style="167" customWidth="1"/>
    <col min="8199" max="8199" width="12.7109375" style="167" customWidth="1"/>
    <col min="8200" max="8201" width="15.7109375" style="167" customWidth="1"/>
    <col min="8202" max="8203" width="11.7109375" style="167" customWidth="1"/>
    <col min="8204" max="8448" width="8.5703125" style="167"/>
    <col min="8449" max="8449" width="11.7109375" style="167" customWidth="1"/>
    <col min="8450" max="8450" width="8.7109375" style="167" customWidth="1"/>
    <col min="8451" max="8451" width="3.7109375" style="167" customWidth="1"/>
    <col min="8452" max="8452" width="11.7109375" style="167" customWidth="1"/>
    <col min="8453" max="8453" width="85.7109375" style="167" customWidth="1"/>
    <col min="8454" max="8454" width="7.7109375" style="167" customWidth="1"/>
    <col min="8455" max="8455" width="12.7109375" style="167" customWidth="1"/>
    <col min="8456" max="8457" width="15.7109375" style="167" customWidth="1"/>
    <col min="8458" max="8459" width="11.7109375" style="167" customWidth="1"/>
    <col min="8460" max="8704" width="8.5703125" style="167"/>
    <col min="8705" max="8705" width="11.7109375" style="167" customWidth="1"/>
    <col min="8706" max="8706" width="8.7109375" style="167" customWidth="1"/>
    <col min="8707" max="8707" width="3.7109375" style="167" customWidth="1"/>
    <col min="8708" max="8708" width="11.7109375" style="167" customWidth="1"/>
    <col min="8709" max="8709" width="85.7109375" style="167" customWidth="1"/>
    <col min="8710" max="8710" width="7.7109375" style="167" customWidth="1"/>
    <col min="8711" max="8711" width="12.7109375" style="167" customWidth="1"/>
    <col min="8712" max="8713" width="15.7109375" style="167" customWidth="1"/>
    <col min="8714" max="8715" width="11.7109375" style="167" customWidth="1"/>
    <col min="8716" max="8960" width="8.5703125" style="167"/>
    <col min="8961" max="8961" width="11.7109375" style="167" customWidth="1"/>
    <col min="8962" max="8962" width="8.7109375" style="167" customWidth="1"/>
    <col min="8963" max="8963" width="3.7109375" style="167" customWidth="1"/>
    <col min="8964" max="8964" width="11.7109375" style="167" customWidth="1"/>
    <col min="8965" max="8965" width="85.7109375" style="167" customWidth="1"/>
    <col min="8966" max="8966" width="7.7109375" style="167" customWidth="1"/>
    <col min="8967" max="8967" width="12.7109375" style="167" customWidth="1"/>
    <col min="8968" max="8969" width="15.7109375" style="167" customWidth="1"/>
    <col min="8970" max="8971" width="11.7109375" style="167" customWidth="1"/>
    <col min="8972" max="9216" width="8.5703125" style="167"/>
    <col min="9217" max="9217" width="11.7109375" style="167" customWidth="1"/>
    <col min="9218" max="9218" width="8.7109375" style="167" customWidth="1"/>
    <col min="9219" max="9219" width="3.7109375" style="167" customWidth="1"/>
    <col min="9220" max="9220" width="11.7109375" style="167" customWidth="1"/>
    <col min="9221" max="9221" width="85.7109375" style="167" customWidth="1"/>
    <col min="9222" max="9222" width="7.7109375" style="167" customWidth="1"/>
    <col min="9223" max="9223" width="12.7109375" style="167" customWidth="1"/>
    <col min="9224" max="9225" width="15.7109375" style="167" customWidth="1"/>
    <col min="9226" max="9227" width="11.7109375" style="167" customWidth="1"/>
    <col min="9228" max="9472" width="8.5703125" style="167"/>
    <col min="9473" max="9473" width="11.7109375" style="167" customWidth="1"/>
    <col min="9474" max="9474" width="8.7109375" style="167" customWidth="1"/>
    <col min="9475" max="9475" width="3.7109375" style="167" customWidth="1"/>
    <col min="9476" max="9476" width="11.7109375" style="167" customWidth="1"/>
    <col min="9477" max="9477" width="85.7109375" style="167" customWidth="1"/>
    <col min="9478" max="9478" width="7.7109375" style="167" customWidth="1"/>
    <col min="9479" max="9479" width="12.7109375" style="167" customWidth="1"/>
    <col min="9480" max="9481" width="15.7109375" style="167" customWidth="1"/>
    <col min="9482" max="9483" width="11.7109375" style="167" customWidth="1"/>
    <col min="9484" max="9728" width="8.5703125" style="167"/>
    <col min="9729" max="9729" width="11.7109375" style="167" customWidth="1"/>
    <col min="9730" max="9730" width="8.7109375" style="167" customWidth="1"/>
    <col min="9731" max="9731" width="3.7109375" style="167" customWidth="1"/>
    <col min="9732" max="9732" width="11.7109375" style="167" customWidth="1"/>
    <col min="9733" max="9733" width="85.7109375" style="167" customWidth="1"/>
    <col min="9734" max="9734" width="7.7109375" style="167" customWidth="1"/>
    <col min="9735" max="9735" width="12.7109375" style="167" customWidth="1"/>
    <col min="9736" max="9737" width="15.7109375" style="167" customWidth="1"/>
    <col min="9738" max="9739" width="11.7109375" style="167" customWidth="1"/>
    <col min="9740" max="9984" width="8.5703125" style="167"/>
    <col min="9985" max="9985" width="11.7109375" style="167" customWidth="1"/>
    <col min="9986" max="9986" width="8.7109375" style="167" customWidth="1"/>
    <col min="9987" max="9987" width="3.7109375" style="167" customWidth="1"/>
    <col min="9988" max="9988" width="11.7109375" style="167" customWidth="1"/>
    <col min="9989" max="9989" width="85.7109375" style="167" customWidth="1"/>
    <col min="9990" max="9990" width="7.7109375" style="167" customWidth="1"/>
    <col min="9991" max="9991" width="12.7109375" style="167" customWidth="1"/>
    <col min="9992" max="9993" width="15.7109375" style="167" customWidth="1"/>
    <col min="9994" max="9995" width="11.7109375" style="167" customWidth="1"/>
    <col min="9996" max="10240" width="8.5703125" style="167"/>
    <col min="10241" max="10241" width="11.7109375" style="167" customWidth="1"/>
    <col min="10242" max="10242" width="8.7109375" style="167" customWidth="1"/>
    <col min="10243" max="10243" width="3.7109375" style="167" customWidth="1"/>
    <col min="10244" max="10244" width="11.7109375" style="167" customWidth="1"/>
    <col min="10245" max="10245" width="85.7109375" style="167" customWidth="1"/>
    <col min="10246" max="10246" width="7.7109375" style="167" customWidth="1"/>
    <col min="10247" max="10247" width="12.7109375" style="167" customWidth="1"/>
    <col min="10248" max="10249" width="15.7109375" style="167" customWidth="1"/>
    <col min="10250" max="10251" width="11.7109375" style="167" customWidth="1"/>
    <col min="10252" max="10496" width="8.5703125" style="167"/>
    <col min="10497" max="10497" width="11.7109375" style="167" customWidth="1"/>
    <col min="10498" max="10498" width="8.7109375" style="167" customWidth="1"/>
    <col min="10499" max="10499" width="3.7109375" style="167" customWidth="1"/>
    <col min="10500" max="10500" width="11.7109375" style="167" customWidth="1"/>
    <col min="10501" max="10501" width="85.7109375" style="167" customWidth="1"/>
    <col min="10502" max="10502" width="7.7109375" style="167" customWidth="1"/>
    <col min="10503" max="10503" width="12.7109375" style="167" customWidth="1"/>
    <col min="10504" max="10505" width="15.7109375" style="167" customWidth="1"/>
    <col min="10506" max="10507" width="11.7109375" style="167" customWidth="1"/>
    <col min="10508" max="10752" width="8.5703125" style="167"/>
    <col min="10753" max="10753" width="11.7109375" style="167" customWidth="1"/>
    <col min="10754" max="10754" width="8.7109375" style="167" customWidth="1"/>
    <col min="10755" max="10755" width="3.7109375" style="167" customWidth="1"/>
    <col min="10756" max="10756" width="11.7109375" style="167" customWidth="1"/>
    <col min="10757" max="10757" width="85.7109375" style="167" customWidth="1"/>
    <col min="10758" max="10758" width="7.7109375" style="167" customWidth="1"/>
    <col min="10759" max="10759" width="12.7109375" style="167" customWidth="1"/>
    <col min="10760" max="10761" width="15.7109375" style="167" customWidth="1"/>
    <col min="10762" max="10763" width="11.7109375" style="167" customWidth="1"/>
    <col min="10764" max="11008" width="8.5703125" style="167"/>
    <col min="11009" max="11009" width="11.7109375" style="167" customWidth="1"/>
    <col min="11010" max="11010" width="8.7109375" style="167" customWidth="1"/>
    <col min="11011" max="11011" width="3.7109375" style="167" customWidth="1"/>
    <col min="11012" max="11012" width="11.7109375" style="167" customWidth="1"/>
    <col min="11013" max="11013" width="85.7109375" style="167" customWidth="1"/>
    <col min="11014" max="11014" width="7.7109375" style="167" customWidth="1"/>
    <col min="11015" max="11015" width="12.7109375" style="167" customWidth="1"/>
    <col min="11016" max="11017" width="15.7109375" style="167" customWidth="1"/>
    <col min="11018" max="11019" width="11.7109375" style="167" customWidth="1"/>
    <col min="11020" max="11264" width="8.5703125" style="167"/>
    <col min="11265" max="11265" width="11.7109375" style="167" customWidth="1"/>
    <col min="11266" max="11266" width="8.7109375" style="167" customWidth="1"/>
    <col min="11267" max="11267" width="3.7109375" style="167" customWidth="1"/>
    <col min="11268" max="11268" width="11.7109375" style="167" customWidth="1"/>
    <col min="11269" max="11269" width="85.7109375" style="167" customWidth="1"/>
    <col min="11270" max="11270" width="7.7109375" style="167" customWidth="1"/>
    <col min="11271" max="11271" width="12.7109375" style="167" customWidth="1"/>
    <col min="11272" max="11273" width="15.7109375" style="167" customWidth="1"/>
    <col min="11274" max="11275" width="11.7109375" style="167" customWidth="1"/>
    <col min="11276" max="11520" width="8.5703125" style="167"/>
    <col min="11521" max="11521" width="11.7109375" style="167" customWidth="1"/>
    <col min="11522" max="11522" width="8.7109375" style="167" customWidth="1"/>
    <col min="11523" max="11523" width="3.7109375" style="167" customWidth="1"/>
    <col min="11524" max="11524" width="11.7109375" style="167" customWidth="1"/>
    <col min="11525" max="11525" width="85.7109375" style="167" customWidth="1"/>
    <col min="11526" max="11526" width="7.7109375" style="167" customWidth="1"/>
    <col min="11527" max="11527" width="12.7109375" style="167" customWidth="1"/>
    <col min="11528" max="11529" width="15.7109375" style="167" customWidth="1"/>
    <col min="11530" max="11531" width="11.7109375" style="167" customWidth="1"/>
    <col min="11532" max="11776" width="8.5703125" style="167"/>
    <col min="11777" max="11777" width="11.7109375" style="167" customWidth="1"/>
    <col min="11778" max="11778" width="8.7109375" style="167" customWidth="1"/>
    <col min="11779" max="11779" width="3.7109375" style="167" customWidth="1"/>
    <col min="11780" max="11780" width="11.7109375" style="167" customWidth="1"/>
    <col min="11781" max="11781" width="85.7109375" style="167" customWidth="1"/>
    <col min="11782" max="11782" width="7.7109375" style="167" customWidth="1"/>
    <col min="11783" max="11783" width="12.7109375" style="167" customWidth="1"/>
    <col min="11784" max="11785" width="15.7109375" style="167" customWidth="1"/>
    <col min="11786" max="11787" width="11.7109375" style="167" customWidth="1"/>
    <col min="11788" max="12032" width="8.5703125" style="167"/>
    <col min="12033" max="12033" width="11.7109375" style="167" customWidth="1"/>
    <col min="12034" max="12034" width="8.7109375" style="167" customWidth="1"/>
    <col min="12035" max="12035" width="3.7109375" style="167" customWidth="1"/>
    <col min="12036" max="12036" width="11.7109375" style="167" customWidth="1"/>
    <col min="12037" max="12037" width="85.7109375" style="167" customWidth="1"/>
    <col min="12038" max="12038" width="7.7109375" style="167" customWidth="1"/>
    <col min="12039" max="12039" width="12.7109375" style="167" customWidth="1"/>
    <col min="12040" max="12041" width="15.7109375" style="167" customWidth="1"/>
    <col min="12042" max="12043" width="11.7109375" style="167" customWidth="1"/>
    <col min="12044" max="12288" width="8.5703125" style="167"/>
    <col min="12289" max="12289" width="11.7109375" style="167" customWidth="1"/>
    <col min="12290" max="12290" width="8.7109375" style="167" customWidth="1"/>
    <col min="12291" max="12291" width="3.7109375" style="167" customWidth="1"/>
    <col min="12292" max="12292" width="11.7109375" style="167" customWidth="1"/>
    <col min="12293" max="12293" width="85.7109375" style="167" customWidth="1"/>
    <col min="12294" max="12294" width="7.7109375" style="167" customWidth="1"/>
    <col min="12295" max="12295" width="12.7109375" style="167" customWidth="1"/>
    <col min="12296" max="12297" width="15.7109375" style="167" customWidth="1"/>
    <col min="12298" max="12299" width="11.7109375" style="167" customWidth="1"/>
    <col min="12300" max="12544" width="8.5703125" style="167"/>
    <col min="12545" max="12545" width="11.7109375" style="167" customWidth="1"/>
    <col min="12546" max="12546" width="8.7109375" style="167" customWidth="1"/>
    <col min="12547" max="12547" width="3.7109375" style="167" customWidth="1"/>
    <col min="12548" max="12548" width="11.7109375" style="167" customWidth="1"/>
    <col min="12549" max="12549" width="85.7109375" style="167" customWidth="1"/>
    <col min="12550" max="12550" width="7.7109375" style="167" customWidth="1"/>
    <col min="12551" max="12551" width="12.7109375" style="167" customWidth="1"/>
    <col min="12552" max="12553" width="15.7109375" style="167" customWidth="1"/>
    <col min="12554" max="12555" width="11.7109375" style="167" customWidth="1"/>
    <col min="12556" max="12800" width="8.5703125" style="167"/>
    <col min="12801" max="12801" width="11.7109375" style="167" customWidth="1"/>
    <col min="12802" max="12802" width="8.7109375" style="167" customWidth="1"/>
    <col min="12803" max="12803" width="3.7109375" style="167" customWidth="1"/>
    <col min="12804" max="12804" width="11.7109375" style="167" customWidth="1"/>
    <col min="12805" max="12805" width="85.7109375" style="167" customWidth="1"/>
    <col min="12806" max="12806" width="7.7109375" style="167" customWidth="1"/>
    <col min="12807" max="12807" width="12.7109375" style="167" customWidth="1"/>
    <col min="12808" max="12809" width="15.7109375" style="167" customWidth="1"/>
    <col min="12810" max="12811" width="11.7109375" style="167" customWidth="1"/>
    <col min="12812" max="13056" width="8.5703125" style="167"/>
    <col min="13057" max="13057" width="11.7109375" style="167" customWidth="1"/>
    <col min="13058" max="13058" width="8.7109375" style="167" customWidth="1"/>
    <col min="13059" max="13059" width="3.7109375" style="167" customWidth="1"/>
    <col min="13060" max="13060" width="11.7109375" style="167" customWidth="1"/>
    <col min="13061" max="13061" width="85.7109375" style="167" customWidth="1"/>
    <col min="13062" max="13062" width="7.7109375" style="167" customWidth="1"/>
    <col min="13063" max="13063" width="12.7109375" style="167" customWidth="1"/>
    <col min="13064" max="13065" width="15.7109375" style="167" customWidth="1"/>
    <col min="13066" max="13067" width="11.7109375" style="167" customWidth="1"/>
    <col min="13068" max="13312" width="8.5703125" style="167"/>
    <col min="13313" max="13313" width="11.7109375" style="167" customWidth="1"/>
    <col min="13314" max="13314" width="8.7109375" style="167" customWidth="1"/>
    <col min="13315" max="13315" width="3.7109375" style="167" customWidth="1"/>
    <col min="13316" max="13316" width="11.7109375" style="167" customWidth="1"/>
    <col min="13317" max="13317" width="85.7109375" style="167" customWidth="1"/>
    <col min="13318" max="13318" width="7.7109375" style="167" customWidth="1"/>
    <col min="13319" max="13319" width="12.7109375" style="167" customWidth="1"/>
    <col min="13320" max="13321" width="15.7109375" style="167" customWidth="1"/>
    <col min="13322" max="13323" width="11.7109375" style="167" customWidth="1"/>
    <col min="13324" max="13568" width="8.5703125" style="167"/>
    <col min="13569" max="13569" width="11.7109375" style="167" customWidth="1"/>
    <col min="13570" max="13570" width="8.7109375" style="167" customWidth="1"/>
    <col min="13571" max="13571" width="3.7109375" style="167" customWidth="1"/>
    <col min="13572" max="13572" width="11.7109375" style="167" customWidth="1"/>
    <col min="13573" max="13573" width="85.7109375" style="167" customWidth="1"/>
    <col min="13574" max="13574" width="7.7109375" style="167" customWidth="1"/>
    <col min="13575" max="13575" width="12.7109375" style="167" customWidth="1"/>
    <col min="13576" max="13577" width="15.7109375" style="167" customWidth="1"/>
    <col min="13578" max="13579" width="11.7109375" style="167" customWidth="1"/>
    <col min="13580" max="13824" width="8.5703125" style="167"/>
    <col min="13825" max="13825" width="11.7109375" style="167" customWidth="1"/>
    <col min="13826" max="13826" width="8.7109375" style="167" customWidth="1"/>
    <col min="13827" max="13827" width="3.7109375" style="167" customWidth="1"/>
    <col min="13828" max="13828" width="11.7109375" style="167" customWidth="1"/>
    <col min="13829" max="13829" width="85.7109375" style="167" customWidth="1"/>
    <col min="13830" max="13830" width="7.7109375" style="167" customWidth="1"/>
    <col min="13831" max="13831" width="12.7109375" style="167" customWidth="1"/>
    <col min="13832" max="13833" width="15.7109375" style="167" customWidth="1"/>
    <col min="13834" max="13835" width="11.7109375" style="167" customWidth="1"/>
    <col min="13836" max="14080" width="8.5703125" style="167"/>
    <col min="14081" max="14081" width="11.7109375" style="167" customWidth="1"/>
    <col min="14082" max="14082" width="8.7109375" style="167" customWidth="1"/>
    <col min="14083" max="14083" width="3.7109375" style="167" customWidth="1"/>
    <col min="14084" max="14084" width="11.7109375" style="167" customWidth="1"/>
    <col min="14085" max="14085" width="85.7109375" style="167" customWidth="1"/>
    <col min="14086" max="14086" width="7.7109375" style="167" customWidth="1"/>
    <col min="14087" max="14087" width="12.7109375" style="167" customWidth="1"/>
    <col min="14088" max="14089" width="15.7109375" style="167" customWidth="1"/>
    <col min="14090" max="14091" width="11.7109375" style="167" customWidth="1"/>
    <col min="14092" max="14336" width="8.5703125" style="167"/>
    <col min="14337" max="14337" width="11.7109375" style="167" customWidth="1"/>
    <col min="14338" max="14338" width="8.7109375" style="167" customWidth="1"/>
    <col min="14339" max="14339" width="3.7109375" style="167" customWidth="1"/>
    <col min="14340" max="14340" width="11.7109375" style="167" customWidth="1"/>
    <col min="14341" max="14341" width="85.7109375" style="167" customWidth="1"/>
    <col min="14342" max="14342" width="7.7109375" style="167" customWidth="1"/>
    <col min="14343" max="14343" width="12.7109375" style="167" customWidth="1"/>
    <col min="14344" max="14345" width="15.7109375" style="167" customWidth="1"/>
    <col min="14346" max="14347" width="11.7109375" style="167" customWidth="1"/>
    <col min="14348" max="14592" width="8.5703125" style="167"/>
    <col min="14593" max="14593" width="11.7109375" style="167" customWidth="1"/>
    <col min="14594" max="14594" width="8.7109375" style="167" customWidth="1"/>
    <col min="14595" max="14595" width="3.7109375" style="167" customWidth="1"/>
    <col min="14596" max="14596" width="11.7109375" style="167" customWidth="1"/>
    <col min="14597" max="14597" width="85.7109375" style="167" customWidth="1"/>
    <col min="14598" max="14598" width="7.7109375" style="167" customWidth="1"/>
    <col min="14599" max="14599" width="12.7109375" style="167" customWidth="1"/>
    <col min="14600" max="14601" width="15.7109375" style="167" customWidth="1"/>
    <col min="14602" max="14603" width="11.7109375" style="167" customWidth="1"/>
    <col min="14604" max="14848" width="8.5703125" style="167"/>
    <col min="14849" max="14849" width="11.7109375" style="167" customWidth="1"/>
    <col min="14850" max="14850" width="8.7109375" style="167" customWidth="1"/>
    <col min="14851" max="14851" width="3.7109375" style="167" customWidth="1"/>
    <col min="14852" max="14852" width="11.7109375" style="167" customWidth="1"/>
    <col min="14853" max="14853" width="85.7109375" style="167" customWidth="1"/>
    <col min="14854" max="14854" width="7.7109375" style="167" customWidth="1"/>
    <col min="14855" max="14855" width="12.7109375" style="167" customWidth="1"/>
    <col min="14856" max="14857" width="15.7109375" style="167" customWidth="1"/>
    <col min="14858" max="14859" width="11.7109375" style="167" customWidth="1"/>
    <col min="14860" max="15104" width="8.5703125" style="167"/>
    <col min="15105" max="15105" width="11.7109375" style="167" customWidth="1"/>
    <col min="15106" max="15106" width="8.7109375" style="167" customWidth="1"/>
    <col min="15107" max="15107" width="3.7109375" style="167" customWidth="1"/>
    <col min="15108" max="15108" width="11.7109375" style="167" customWidth="1"/>
    <col min="15109" max="15109" width="85.7109375" style="167" customWidth="1"/>
    <col min="15110" max="15110" width="7.7109375" style="167" customWidth="1"/>
    <col min="15111" max="15111" width="12.7109375" style="167" customWidth="1"/>
    <col min="15112" max="15113" width="15.7109375" style="167" customWidth="1"/>
    <col min="15114" max="15115" width="11.7109375" style="167" customWidth="1"/>
    <col min="15116" max="15360" width="8.5703125" style="167"/>
    <col min="15361" max="15361" width="11.7109375" style="167" customWidth="1"/>
    <col min="15362" max="15362" width="8.7109375" style="167" customWidth="1"/>
    <col min="15363" max="15363" width="3.7109375" style="167" customWidth="1"/>
    <col min="15364" max="15364" width="11.7109375" style="167" customWidth="1"/>
    <col min="15365" max="15365" width="85.7109375" style="167" customWidth="1"/>
    <col min="15366" max="15366" width="7.7109375" style="167" customWidth="1"/>
    <col min="15367" max="15367" width="12.7109375" style="167" customWidth="1"/>
    <col min="15368" max="15369" width="15.7109375" style="167" customWidth="1"/>
    <col min="15370" max="15371" width="11.7109375" style="167" customWidth="1"/>
    <col min="15372" max="15616" width="8.5703125" style="167"/>
    <col min="15617" max="15617" width="11.7109375" style="167" customWidth="1"/>
    <col min="15618" max="15618" width="8.7109375" style="167" customWidth="1"/>
    <col min="15619" max="15619" width="3.7109375" style="167" customWidth="1"/>
    <col min="15620" max="15620" width="11.7109375" style="167" customWidth="1"/>
    <col min="15621" max="15621" width="85.7109375" style="167" customWidth="1"/>
    <col min="15622" max="15622" width="7.7109375" style="167" customWidth="1"/>
    <col min="15623" max="15623" width="12.7109375" style="167" customWidth="1"/>
    <col min="15624" max="15625" width="15.7109375" style="167" customWidth="1"/>
    <col min="15626" max="15627" width="11.7109375" style="167" customWidth="1"/>
    <col min="15628" max="15872" width="8.5703125" style="167"/>
    <col min="15873" max="15873" width="11.7109375" style="167" customWidth="1"/>
    <col min="15874" max="15874" width="8.7109375" style="167" customWidth="1"/>
    <col min="15875" max="15875" width="3.7109375" style="167" customWidth="1"/>
    <col min="15876" max="15876" width="11.7109375" style="167" customWidth="1"/>
    <col min="15877" max="15877" width="85.7109375" style="167" customWidth="1"/>
    <col min="15878" max="15878" width="7.7109375" style="167" customWidth="1"/>
    <col min="15879" max="15879" width="12.7109375" style="167" customWidth="1"/>
    <col min="15880" max="15881" width="15.7109375" style="167" customWidth="1"/>
    <col min="15882" max="15883" width="11.7109375" style="167" customWidth="1"/>
    <col min="15884" max="16128" width="8.5703125" style="167"/>
    <col min="16129" max="16129" width="11.7109375" style="167" customWidth="1"/>
    <col min="16130" max="16130" width="8.7109375" style="167" customWidth="1"/>
    <col min="16131" max="16131" width="3.7109375" style="167" customWidth="1"/>
    <col min="16132" max="16132" width="11.7109375" style="167" customWidth="1"/>
    <col min="16133" max="16133" width="85.7109375" style="167" customWidth="1"/>
    <col min="16134" max="16134" width="7.7109375" style="167" customWidth="1"/>
    <col min="16135" max="16135" width="12.7109375" style="167" customWidth="1"/>
    <col min="16136" max="16137" width="15.7109375" style="167" customWidth="1"/>
    <col min="16138" max="16139" width="11.7109375" style="167" customWidth="1"/>
    <col min="16140" max="16384" width="8.5703125" style="167"/>
  </cols>
  <sheetData>
    <row r="1" spans="1:15" x14ac:dyDescent="0.2">
      <c r="A1" s="375"/>
      <c r="B1" s="375"/>
      <c r="C1" s="375"/>
      <c r="D1" s="375"/>
      <c r="E1" s="375"/>
      <c r="F1" s="375"/>
      <c r="G1" s="375"/>
      <c r="H1" s="375"/>
      <c r="I1" s="375"/>
      <c r="J1" s="166"/>
      <c r="K1" s="166"/>
      <c r="L1" s="166"/>
      <c r="M1" s="166"/>
      <c r="N1" s="166"/>
      <c r="O1" s="166"/>
    </row>
    <row r="2" spans="1:15" x14ac:dyDescent="0.2">
      <c r="A2" s="375"/>
      <c r="B2" s="375"/>
      <c r="C2" s="375"/>
      <c r="D2" s="375"/>
      <c r="E2" s="375"/>
      <c r="F2" s="375"/>
      <c r="G2" s="375"/>
      <c r="H2" s="375"/>
      <c r="I2" s="375"/>
      <c r="J2" s="166"/>
      <c r="K2" s="166"/>
      <c r="L2" s="166"/>
      <c r="M2" s="166"/>
      <c r="N2" s="166"/>
      <c r="O2" s="166"/>
    </row>
    <row r="3" spans="1:15" x14ac:dyDescent="0.2">
      <c r="A3" s="375" t="s">
        <v>81</v>
      </c>
      <c r="B3" s="375"/>
      <c r="C3" s="375"/>
      <c r="D3" s="375"/>
      <c r="E3" s="375"/>
      <c r="F3" s="375"/>
      <c r="G3" s="375"/>
      <c r="H3" s="375"/>
      <c r="I3" s="375"/>
      <c r="J3" s="166"/>
      <c r="K3" s="166"/>
      <c r="L3" s="166"/>
      <c r="M3" s="166"/>
      <c r="N3" s="166"/>
      <c r="O3" s="166"/>
    </row>
    <row r="4" spans="1:15" x14ac:dyDescent="0.2">
      <c r="A4" s="375" t="s">
        <v>82</v>
      </c>
      <c r="B4" s="375"/>
      <c r="C4" s="375"/>
      <c r="D4" s="375"/>
      <c r="E4" s="375"/>
      <c r="F4" s="375"/>
      <c r="G4" s="375"/>
      <c r="H4" s="375"/>
      <c r="I4" s="375"/>
      <c r="J4" s="166"/>
      <c r="K4" s="166"/>
      <c r="L4" s="166"/>
      <c r="M4" s="166"/>
      <c r="N4" s="166"/>
      <c r="O4" s="166"/>
    </row>
    <row r="5" spans="1:15" x14ac:dyDescent="0.2">
      <c r="A5" s="376" t="s">
        <v>83</v>
      </c>
      <c r="B5" s="376"/>
      <c r="C5" s="376"/>
      <c r="D5" s="376"/>
      <c r="E5" s="376"/>
      <c r="F5" s="376"/>
      <c r="G5" s="376"/>
      <c r="H5" s="376"/>
      <c r="I5" s="376"/>
      <c r="J5" s="168"/>
      <c r="K5" s="168"/>
      <c r="L5" s="169"/>
      <c r="M5" s="169"/>
      <c r="N5" s="169"/>
      <c r="O5" s="169"/>
    </row>
    <row r="6" spans="1:15" ht="13.5" thickBot="1" x14ac:dyDescent="0.25">
      <c r="A6" s="374"/>
      <c r="B6" s="374"/>
      <c r="C6" s="374"/>
      <c r="D6" s="374"/>
      <c r="E6" s="374"/>
      <c r="F6" s="374"/>
      <c r="G6" s="374"/>
      <c r="H6" s="374"/>
      <c r="I6" s="374"/>
      <c r="J6" s="166"/>
      <c r="K6" s="166"/>
      <c r="L6" s="170"/>
      <c r="M6" s="170"/>
      <c r="N6" s="170"/>
      <c r="O6" s="170"/>
    </row>
    <row r="7" spans="1:15" ht="13.5" thickTop="1" x14ac:dyDescent="0.2">
      <c r="A7" s="375"/>
      <c r="B7" s="375"/>
      <c r="C7" s="375"/>
      <c r="D7" s="375"/>
      <c r="E7" s="375"/>
      <c r="F7" s="375"/>
      <c r="G7" s="375"/>
      <c r="H7" s="375"/>
      <c r="I7" s="375"/>
      <c r="J7" s="166"/>
      <c r="K7" s="166"/>
      <c r="L7" s="170"/>
      <c r="M7" s="170"/>
      <c r="N7" s="170"/>
      <c r="O7" s="170"/>
    </row>
    <row r="8" spans="1:15" x14ac:dyDescent="0.2">
      <c r="A8" s="377" t="s">
        <v>101</v>
      </c>
      <c r="B8" s="377"/>
      <c r="C8" s="377"/>
      <c r="D8" s="377"/>
      <c r="E8" s="377"/>
      <c r="F8" s="377"/>
      <c r="G8" s="377"/>
      <c r="H8" s="377"/>
      <c r="I8" s="377"/>
      <c r="J8" s="170"/>
      <c r="K8" s="170"/>
      <c r="L8" s="170"/>
      <c r="M8" s="170"/>
      <c r="N8" s="170"/>
      <c r="O8" s="170"/>
    </row>
    <row r="9" spans="1:15" s="2" customFormat="1" ht="30" customHeight="1" x14ac:dyDescent="0.2">
      <c r="A9" s="285" t="s">
        <v>508</v>
      </c>
      <c r="B9" s="285"/>
      <c r="C9" s="285"/>
      <c r="D9" s="285"/>
      <c r="E9" s="285"/>
      <c r="F9" s="285"/>
      <c r="G9" s="285"/>
      <c r="H9" s="285"/>
      <c r="I9" s="285"/>
      <c r="J9" s="17"/>
    </row>
    <row r="10" spans="1:15" s="2" customFormat="1" ht="15" customHeight="1" x14ac:dyDescent="0.2">
      <c r="A10" s="18"/>
      <c r="B10" s="18"/>
      <c r="C10" s="18"/>
      <c r="D10" s="18"/>
      <c r="E10" s="18"/>
      <c r="F10" s="18"/>
      <c r="G10" s="18"/>
      <c r="H10" s="18"/>
      <c r="I10" s="18"/>
      <c r="J10" s="18"/>
    </row>
    <row r="11" spans="1:15" s="2" customFormat="1" ht="15" customHeight="1" x14ac:dyDescent="0.2">
      <c r="A11" s="3"/>
      <c r="B11" s="4" t="s">
        <v>509</v>
      </c>
      <c r="C11" s="5" t="s">
        <v>510</v>
      </c>
      <c r="D11" s="19"/>
      <c r="E11" s="20"/>
      <c r="F11" s="7"/>
      <c r="G11" s="3"/>
      <c r="H11" s="286"/>
      <c r="I11" s="286"/>
      <c r="J11" s="8"/>
    </row>
    <row r="12" spans="1:15" s="14" customFormat="1" ht="15" customHeight="1" x14ac:dyDescent="0.2">
      <c r="A12" s="9"/>
      <c r="B12" s="10"/>
      <c r="C12" s="11"/>
      <c r="E12" s="9"/>
      <c r="F12" s="13"/>
      <c r="G12" s="9"/>
      <c r="H12" s="10"/>
      <c r="I12" s="10"/>
      <c r="J12" s="8"/>
    </row>
    <row r="13" spans="1:15" s="2" customFormat="1" ht="15" customHeight="1" x14ac:dyDescent="0.2">
      <c r="A13" s="3"/>
      <c r="B13" s="4" t="s">
        <v>85</v>
      </c>
      <c r="C13" s="15" t="s">
        <v>153</v>
      </c>
      <c r="D13" s="19"/>
      <c r="E13" s="19"/>
      <c r="G13" s="21"/>
      <c r="H13" s="8"/>
    </row>
    <row r="14" spans="1:15" s="2" customFormat="1" ht="15" customHeight="1" x14ac:dyDescent="0.2">
      <c r="A14" s="3"/>
      <c r="B14" s="4" t="s">
        <v>86</v>
      </c>
      <c r="C14" s="15" t="s">
        <v>488</v>
      </c>
      <c r="D14" s="19"/>
      <c r="E14" s="19"/>
      <c r="G14" s="21"/>
      <c r="H14" s="8"/>
    </row>
    <row r="15" spans="1:15" s="2" customFormat="1" ht="15" customHeight="1" x14ac:dyDescent="0.2">
      <c r="A15" s="3"/>
      <c r="B15" s="4" t="s">
        <v>87</v>
      </c>
      <c r="C15" s="15" t="s">
        <v>154</v>
      </c>
      <c r="D15" s="19"/>
      <c r="E15" s="19"/>
      <c r="G15" s="21"/>
      <c r="H15" s="8"/>
    </row>
    <row r="16" spans="1:15" x14ac:dyDescent="0.2">
      <c r="A16" s="171"/>
      <c r="B16" s="171"/>
      <c r="C16" s="171"/>
      <c r="D16" s="171"/>
      <c r="E16" s="171"/>
      <c r="F16" s="171"/>
      <c r="G16" s="171"/>
      <c r="H16" s="171"/>
      <c r="I16" s="171"/>
      <c r="J16" s="170"/>
      <c r="K16" s="170"/>
      <c r="L16" s="170"/>
      <c r="M16" s="170"/>
      <c r="N16" s="170"/>
      <c r="O16" s="170"/>
    </row>
    <row r="17" spans="1:11" s="175" customFormat="1" ht="45" customHeight="1" x14ac:dyDescent="0.2">
      <c r="A17" s="172" t="s">
        <v>102</v>
      </c>
      <c r="B17" s="341" t="s">
        <v>402</v>
      </c>
      <c r="C17" s="342"/>
      <c r="D17" s="343" t="s">
        <v>282</v>
      </c>
      <c r="E17" s="344"/>
      <c r="F17" s="344"/>
      <c r="G17" s="344"/>
      <c r="H17" s="344"/>
      <c r="I17" s="345"/>
      <c r="J17" s="173"/>
      <c r="K17" s="174"/>
    </row>
    <row r="18" spans="1:11" s="175" customFormat="1" x14ac:dyDescent="0.2">
      <c r="A18" s="346" t="s">
        <v>103</v>
      </c>
      <c r="B18" s="347"/>
      <c r="C18" s="348"/>
      <c r="D18" s="176" t="s">
        <v>97</v>
      </c>
      <c r="E18" s="177"/>
      <c r="F18" s="349" t="s">
        <v>104</v>
      </c>
      <c r="G18" s="350"/>
      <c r="H18" s="351"/>
      <c r="I18" s="178">
        <f>SUM(I22:I26)</f>
        <v>0</v>
      </c>
      <c r="J18" s="173"/>
      <c r="K18" s="174"/>
    </row>
    <row r="19" spans="1:11" s="175" customFormat="1" x14ac:dyDescent="0.2">
      <c r="A19" s="352" t="s">
        <v>96</v>
      </c>
      <c r="B19" s="353"/>
      <c r="C19" s="354"/>
      <c r="D19" s="358" t="s">
        <v>105</v>
      </c>
      <c r="E19" s="359" t="s">
        <v>106</v>
      </c>
      <c r="F19" s="359" t="s">
        <v>77</v>
      </c>
      <c r="G19" s="359" t="s">
        <v>107</v>
      </c>
      <c r="H19" s="358" t="s">
        <v>108</v>
      </c>
      <c r="I19" s="358" t="s">
        <v>109</v>
      </c>
      <c r="J19" s="173"/>
      <c r="K19" s="174"/>
    </row>
    <row r="20" spans="1:11" s="175" customFormat="1" x14ac:dyDescent="0.2">
      <c r="A20" s="355"/>
      <c r="B20" s="356"/>
      <c r="C20" s="357"/>
      <c r="D20" s="358"/>
      <c r="E20" s="359"/>
      <c r="F20" s="359"/>
      <c r="G20" s="359"/>
      <c r="H20" s="358"/>
      <c r="I20" s="358"/>
      <c r="J20" s="173"/>
      <c r="K20" s="174"/>
    </row>
    <row r="21" spans="1:11" s="175" customFormat="1" x14ac:dyDescent="0.2">
      <c r="A21" s="179" t="s">
        <v>110</v>
      </c>
      <c r="B21" s="360" t="s">
        <v>79</v>
      </c>
      <c r="C21" s="361"/>
      <c r="D21" s="358"/>
      <c r="E21" s="359"/>
      <c r="F21" s="359"/>
      <c r="G21" s="359"/>
      <c r="H21" s="358"/>
      <c r="I21" s="358"/>
      <c r="J21" s="173"/>
      <c r="K21" s="174"/>
    </row>
    <row r="22" spans="1:11" s="175" customFormat="1" ht="24" x14ac:dyDescent="0.2">
      <c r="A22" s="180"/>
      <c r="B22" s="181"/>
      <c r="C22" s="181"/>
      <c r="D22" s="180" t="s">
        <v>141</v>
      </c>
      <c r="E22" s="182" t="s">
        <v>283</v>
      </c>
      <c r="F22" s="180" t="s">
        <v>139</v>
      </c>
      <c r="G22" s="183">
        <v>1.1499999999999999</v>
      </c>
      <c r="H22" s="126"/>
      <c r="I22" s="184">
        <f>TRUNC((G22*H22),2)</f>
        <v>0</v>
      </c>
      <c r="J22" s="173"/>
      <c r="K22" s="174"/>
    </row>
    <row r="23" spans="1:11" s="175" customFormat="1" x14ac:dyDescent="0.2">
      <c r="A23" s="180"/>
      <c r="B23" s="181"/>
      <c r="C23" s="181"/>
      <c r="D23" s="180" t="s">
        <v>141</v>
      </c>
      <c r="E23" s="182" t="s">
        <v>286</v>
      </c>
      <c r="F23" s="180" t="s">
        <v>237</v>
      </c>
      <c r="G23" s="183">
        <v>8.7999999999999995E-2</v>
      </c>
      <c r="H23" s="126"/>
      <c r="I23" s="184">
        <f>TRUNC((G23*H23),2)</f>
        <v>0</v>
      </c>
      <c r="J23" s="173"/>
      <c r="K23" s="174"/>
    </row>
    <row r="24" spans="1:11" s="175" customFormat="1" x14ac:dyDescent="0.2">
      <c r="A24" s="180"/>
      <c r="B24" s="181"/>
      <c r="C24" s="181"/>
      <c r="D24" s="180" t="s">
        <v>141</v>
      </c>
      <c r="E24" s="182" t="s">
        <v>285</v>
      </c>
      <c r="F24" s="180" t="s">
        <v>238</v>
      </c>
      <c r="G24" s="183">
        <v>9.2999999999999999E-2</v>
      </c>
      <c r="H24" s="126"/>
      <c r="I24" s="184">
        <f>TRUNC((G24*H24),2)</f>
        <v>0</v>
      </c>
      <c r="J24" s="173"/>
      <c r="K24" s="174"/>
    </row>
    <row r="25" spans="1:11" s="175" customFormat="1" x14ac:dyDescent="0.2">
      <c r="A25" s="180"/>
      <c r="B25" s="181"/>
      <c r="C25" s="181"/>
      <c r="D25" s="185" t="s">
        <v>142</v>
      </c>
      <c r="E25" s="186" t="s">
        <v>284</v>
      </c>
      <c r="F25" s="185" t="s">
        <v>144</v>
      </c>
      <c r="G25" s="187">
        <v>0.36299999999999999</v>
      </c>
      <c r="H25" s="126"/>
      <c r="I25" s="184">
        <f t="shared" ref="I25:I26" si="0">TRUNC((G25*H25),2)</f>
        <v>0</v>
      </c>
      <c r="J25" s="173"/>
      <c r="K25" s="174"/>
    </row>
    <row r="26" spans="1:11" s="175" customFormat="1" x14ac:dyDescent="0.2">
      <c r="A26" s="180"/>
      <c r="B26" s="181"/>
      <c r="C26" s="181"/>
      <c r="D26" s="185" t="s">
        <v>142</v>
      </c>
      <c r="E26" s="186" t="s">
        <v>236</v>
      </c>
      <c r="F26" s="185" t="s">
        <v>144</v>
      </c>
      <c r="G26" s="187">
        <v>0.54400000000000004</v>
      </c>
      <c r="H26" s="126"/>
      <c r="I26" s="184">
        <f t="shared" si="0"/>
        <v>0</v>
      </c>
      <c r="J26" s="173"/>
      <c r="K26" s="174"/>
    </row>
    <row r="27" spans="1:11" s="175" customFormat="1" x14ac:dyDescent="0.2">
      <c r="A27" s="362" t="s">
        <v>111</v>
      </c>
      <c r="B27" s="363"/>
      <c r="C27" s="364"/>
      <c r="D27" s="371"/>
      <c r="E27" s="372"/>
      <c r="F27" s="372"/>
      <c r="G27" s="372"/>
      <c r="H27" s="372"/>
      <c r="I27" s="373"/>
      <c r="J27" s="173"/>
      <c r="K27" s="174"/>
    </row>
    <row r="28" spans="1:11" s="175" customFormat="1" x14ac:dyDescent="0.2">
      <c r="A28" s="365"/>
      <c r="B28" s="366"/>
      <c r="C28" s="367"/>
      <c r="D28" s="371"/>
      <c r="E28" s="372"/>
      <c r="F28" s="372"/>
      <c r="G28" s="372"/>
      <c r="H28" s="372"/>
      <c r="I28" s="373"/>
      <c r="J28" s="173"/>
      <c r="K28" s="174"/>
    </row>
    <row r="29" spans="1:11" s="175" customFormat="1" x14ac:dyDescent="0.2">
      <c r="A29" s="368"/>
      <c r="B29" s="369"/>
      <c r="C29" s="370"/>
      <c r="D29" s="371"/>
      <c r="E29" s="372"/>
      <c r="F29" s="372"/>
      <c r="G29" s="372"/>
      <c r="H29" s="372"/>
      <c r="I29" s="373"/>
      <c r="J29" s="173"/>
      <c r="K29" s="174"/>
    </row>
    <row r="30" spans="1:11" s="175" customFormat="1" x14ac:dyDescent="0.2">
      <c r="A30" s="188"/>
      <c r="B30" s="188"/>
      <c r="C30" s="188"/>
      <c r="D30" s="189"/>
      <c r="E30" s="189"/>
      <c r="F30" s="189"/>
      <c r="G30" s="189"/>
      <c r="H30" s="189"/>
      <c r="I30" s="190"/>
      <c r="J30" s="191"/>
      <c r="K30" s="191"/>
    </row>
    <row r="31" spans="1:11" s="175" customFormat="1" x14ac:dyDescent="0.2">
      <c r="A31" s="192" t="s">
        <v>102</v>
      </c>
      <c r="B31" s="382" t="s">
        <v>429</v>
      </c>
      <c r="C31" s="382"/>
      <c r="D31" s="383" t="s">
        <v>436</v>
      </c>
      <c r="E31" s="383"/>
      <c r="F31" s="383"/>
      <c r="G31" s="383"/>
      <c r="H31" s="383"/>
      <c r="I31" s="383"/>
      <c r="J31" s="191"/>
      <c r="K31" s="191"/>
    </row>
    <row r="32" spans="1:11" s="175" customFormat="1" x14ac:dyDescent="0.2">
      <c r="A32" s="384" t="s">
        <v>103</v>
      </c>
      <c r="B32" s="384"/>
      <c r="C32" s="384"/>
      <c r="D32" s="193" t="s">
        <v>97</v>
      </c>
      <c r="E32" s="194">
        <v>94569</v>
      </c>
      <c r="F32" s="385" t="s">
        <v>104</v>
      </c>
      <c r="G32" s="385"/>
      <c r="H32" s="385"/>
      <c r="I32" s="195">
        <f>SUM(I36:I37)</f>
        <v>0</v>
      </c>
      <c r="J32" s="191"/>
      <c r="K32" s="191"/>
    </row>
    <row r="33" spans="1:11" s="175" customFormat="1" x14ac:dyDescent="0.2">
      <c r="A33" s="386" t="s">
        <v>96</v>
      </c>
      <c r="B33" s="386"/>
      <c r="C33" s="386"/>
      <c r="D33" s="387" t="s">
        <v>105</v>
      </c>
      <c r="E33" s="388" t="s">
        <v>106</v>
      </c>
      <c r="F33" s="388" t="s">
        <v>77</v>
      </c>
      <c r="G33" s="388" t="s">
        <v>107</v>
      </c>
      <c r="H33" s="387" t="s">
        <v>108</v>
      </c>
      <c r="I33" s="389" t="s">
        <v>109</v>
      </c>
      <c r="J33" s="191"/>
      <c r="K33" s="191"/>
    </row>
    <row r="34" spans="1:11" s="175" customFormat="1" x14ac:dyDescent="0.2">
      <c r="A34" s="386"/>
      <c r="B34" s="386"/>
      <c r="C34" s="386"/>
      <c r="D34" s="387"/>
      <c r="E34" s="388"/>
      <c r="F34" s="388"/>
      <c r="G34" s="388"/>
      <c r="H34" s="387"/>
      <c r="I34" s="389"/>
      <c r="J34" s="191"/>
      <c r="K34" s="191"/>
    </row>
    <row r="35" spans="1:11" s="175" customFormat="1" x14ac:dyDescent="0.2">
      <c r="A35" s="196" t="s">
        <v>110</v>
      </c>
      <c r="B35" s="390" t="s">
        <v>79</v>
      </c>
      <c r="C35" s="390"/>
      <c r="D35" s="387"/>
      <c r="E35" s="388"/>
      <c r="F35" s="388"/>
      <c r="G35" s="388"/>
      <c r="H35" s="387"/>
      <c r="I35" s="389"/>
      <c r="J35" s="191"/>
      <c r="K35" s="191"/>
    </row>
    <row r="36" spans="1:11" s="175" customFormat="1" ht="24" x14ac:dyDescent="0.2">
      <c r="A36" s="196"/>
      <c r="B36" s="197"/>
      <c r="C36" s="197"/>
      <c r="D36" s="196" t="s">
        <v>432</v>
      </c>
      <c r="E36" s="198" t="s">
        <v>433</v>
      </c>
      <c r="F36" s="196" t="s">
        <v>121</v>
      </c>
      <c r="G36" s="199">
        <f>1.63*1.65</f>
        <v>2.6894999999999998</v>
      </c>
      <c r="H36" s="126"/>
      <c r="I36" s="200">
        <f>TRUNC((G36*H36),2)</f>
        <v>0</v>
      </c>
      <c r="J36" s="191"/>
      <c r="K36" s="191"/>
    </row>
    <row r="37" spans="1:11" s="175" customFormat="1" x14ac:dyDescent="0.2">
      <c r="A37" s="196"/>
      <c r="B37" s="197"/>
      <c r="C37" s="197"/>
      <c r="D37" s="196" t="s">
        <v>432</v>
      </c>
      <c r="E37" s="201" t="s">
        <v>434</v>
      </c>
      <c r="F37" s="196" t="s">
        <v>132</v>
      </c>
      <c r="G37" s="202">
        <f>(1.63+1.65)*2</f>
        <v>6.56</v>
      </c>
      <c r="H37" s="126"/>
      <c r="I37" s="200">
        <f>TRUNC((G37*H37),2)</f>
        <v>0</v>
      </c>
      <c r="J37" s="191"/>
      <c r="K37" s="191"/>
    </row>
    <row r="38" spans="1:11" s="175" customFormat="1" x14ac:dyDescent="0.2">
      <c r="A38" s="380" t="s">
        <v>111</v>
      </c>
      <c r="B38" s="380"/>
      <c r="C38" s="380"/>
      <c r="D38" s="381"/>
      <c r="E38" s="381"/>
      <c r="F38" s="381"/>
      <c r="G38" s="381"/>
      <c r="H38" s="381"/>
      <c r="I38" s="381"/>
      <c r="J38" s="191"/>
      <c r="K38" s="191"/>
    </row>
    <row r="39" spans="1:11" s="175" customFormat="1" x14ac:dyDescent="0.2">
      <c r="A39" s="380"/>
      <c r="B39" s="380"/>
      <c r="C39" s="380"/>
      <c r="D39" s="381"/>
      <c r="E39" s="381"/>
      <c r="F39" s="381"/>
      <c r="G39" s="381"/>
      <c r="H39" s="381"/>
      <c r="I39" s="381"/>
      <c r="J39" s="191"/>
      <c r="K39" s="191"/>
    </row>
    <row r="40" spans="1:11" s="175" customFormat="1" x14ac:dyDescent="0.2">
      <c r="A40" s="380"/>
      <c r="B40" s="380"/>
      <c r="C40" s="380"/>
      <c r="D40" s="381"/>
      <c r="E40" s="381"/>
      <c r="F40" s="381"/>
      <c r="G40" s="381"/>
      <c r="H40" s="381"/>
      <c r="I40" s="381"/>
      <c r="J40" s="191"/>
      <c r="K40" s="191"/>
    </row>
    <row r="41" spans="1:11" s="175" customFormat="1" x14ac:dyDescent="0.2">
      <c r="A41" s="188"/>
      <c r="B41" s="188"/>
      <c r="C41" s="188"/>
      <c r="D41" s="189"/>
      <c r="E41" s="189"/>
      <c r="F41" s="189"/>
      <c r="G41" s="189"/>
      <c r="H41" s="189"/>
      <c r="I41" s="190"/>
      <c r="J41" s="191"/>
      <c r="K41" s="191"/>
    </row>
    <row r="42" spans="1:11" s="175" customFormat="1" x14ac:dyDescent="0.2">
      <c r="A42" s="192" t="s">
        <v>102</v>
      </c>
      <c r="B42" s="382" t="s">
        <v>435</v>
      </c>
      <c r="C42" s="382"/>
      <c r="D42" s="383" t="s">
        <v>437</v>
      </c>
      <c r="E42" s="383"/>
      <c r="F42" s="383"/>
      <c r="G42" s="383"/>
      <c r="H42" s="383"/>
      <c r="I42" s="383"/>
      <c r="J42" s="191"/>
      <c r="K42" s="191"/>
    </row>
    <row r="43" spans="1:11" s="175" customFormat="1" x14ac:dyDescent="0.2">
      <c r="A43" s="384" t="s">
        <v>103</v>
      </c>
      <c r="B43" s="384"/>
      <c r="C43" s="384"/>
      <c r="D43" s="193" t="s">
        <v>97</v>
      </c>
      <c r="E43" s="194">
        <v>94569</v>
      </c>
      <c r="F43" s="385" t="s">
        <v>104</v>
      </c>
      <c r="G43" s="385"/>
      <c r="H43" s="385"/>
      <c r="I43" s="195">
        <f>SUM(I47:I48)</f>
        <v>0</v>
      </c>
      <c r="J43" s="191"/>
      <c r="K43" s="191"/>
    </row>
    <row r="44" spans="1:11" s="175" customFormat="1" x14ac:dyDescent="0.2">
      <c r="A44" s="386" t="s">
        <v>96</v>
      </c>
      <c r="B44" s="386"/>
      <c r="C44" s="386"/>
      <c r="D44" s="387" t="s">
        <v>105</v>
      </c>
      <c r="E44" s="388" t="s">
        <v>106</v>
      </c>
      <c r="F44" s="388" t="s">
        <v>77</v>
      </c>
      <c r="G44" s="388" t="s">
        <v>107</v>
      </c>
      <c r="H44" s="387" t="s">
        <v>108</v>
      </c>
      <c r="I44" s="389" t="s">
        <v>109</v>
      </c>
      <c r="J44" s="191"/>
      <c r="K44" s="191"/>
    </row>
    <row r="45" spans="1:11" s="175" customFormat="1" x14ac:dyDescent="0.2">
      <c r="A45" s="386"/>
      <c r="B45" s="386"/>
      <c r="C45" s="386"/>
      <c r="D45" s="387"/>
      <c r="E45" s="388"/>
      <c r="F45" s="388"/>
      <c r="G45" s="388"/>
      <c r="H45" s="387"/>
      <c r="I45" s="389"/>
      <c r="J45" s="191"/>
      <c r="K45" s="191"/>
    </row>
    <row r="46" spans="1:11" s="175" customFormat="1" x14ac:dyDescent="0.2">
      <c r="A46" s="196" t="s">
        <v>110</v>
      </c>
      <c r="B46" s="390" t="s">
        <v>79</v>
      </c>
      <c r="C46" s="390"/>
      <c r="D46" s="387"/>
      <c r="E46" s="388"/>
      <c r="F46" s="388"/>
      <c r="G46" s="388"/>
      <c r="H46" s="387"/>
      <c r="I46" s="389"/>
      <c r="J46" s="191"/>
      <c r="K46" s="191"/>
    </row>
    <row r="47" spans="1:11" s="175" customFormat="1" ht="24" x14ac:dyDescent="0.2">
      <c r="A47" s="196"/>
      <c r="B47" s="197"/>
      <c r="C47" s="197"/>
      <c r="D47" s="196" t="s">
        <v>432</v>
      </c>
      <c r="E47" s="198" t="s">
        <v>433</v>
      </c>
      <c r="F47" s="196" t="s">
        <v>121</v>
      </c>
      <c r="G47" s="199">
        <f>1.63*1.65</f>
        <v>2.6894999999999998</v>
      </c>
      <c r="H47" s="126"/>
      <c r="I47" s="200">
        <f>TRUNC((G47*H47),2)</f>
        <v>0</v>
      </c>
      <c r="J47" s="191"/>
      <c r="K47" s="191"/>
    </row>
    <row r="48" spans="1:11" s="175" customFormat="1" x14ac:dyDescent="0.2">
      <c r="A48" s="196"/>
      <c r="B48" s="197"/>
      <c r="C48" s="197"/>
      <c r="D48" s="196" t="s">
        <v>432</v>
      </c>
      <c r="E48" s="201" t="s">
        <v>434</v>
      </c>
      <c r="F48" s="196" t="s">
        <v>132</v>
      </c>
      <c r="G48" s="202">
        <f>(1.63+1.65)*2</f>
        <v>6.56</v>
      </c>
      <c r="H48" s="126"/>
      <c r="I48" s="200">
        <f>TRUNC((G48*H48),2)</f>
        <v>0</v>
      </c>
      <c r="J48" s="191"/>
      <c r="K48" s="191"/>
    </row>
    <row r="49" spans="1:11" s="175" customFormat="1" x14ac:dyDescent="0.2">
      <c r="A49" s="380" t="s">
        <v>111</v>
      </c>
      <c r="B49" s="380"/>
      <c r="C49" s="380"/>
      <c r="D49" s="381"/>
      <c r="E49" s="381"/>
      <c r="F49" s="381"/>
      <c r="G49" s="381"/>
      <c r="H49" s="381"/>
      <c r="I49" s="381"/>
      <c r="J49" s="191"/>
      <c r="K49" s="191"/>
    </row>
    <row r="50" spans="1:11" s="175" customFormat="1" x14ac:dyDescent="0.2">
      <c r="A50" s="380"/>
      <c r="B50" s="380"/>
      <c r="C50" s="380"/>
      <c r="D50" s="381"/>
      <c r="E50" s="381"/>
      <c r="F50" s="381"/>
      <c r="G50" s="381"/>
      <c r="H50" s="381"/>
      <c r="I50" s="381"/>
      <c r="J50" s="191"/>
      <c r="K50" s="191"/>
    </row>
    <row r="51" spans="1:11" s="175" customFormat="1" x14ac:dyDescent="0.2">
      <c r="A51" s="380"/>
      <c r="B51" s="380"/>
      <c r="C51" s="380"/>
      <c r="D51" s="381"/>
      <c r="E51" s="381"/>
      <c r="F51" s="381"/>
      <c r="G51" s="381"/>
      <c r="H51" s="381"/>
      <c r="I51" s="381"/>
      <c r="J51" s="191"/>
      <c r="K51" s="191"/>
    </row>
    <row r="52" spans="1:11" s="175" customFormat="1" x14ac:dyDescent="0.2">
      <c r="A52" s="188"/>
      <c r="B52" s="188"/>
      <c r="C52" s="188"/>
      <c r="D52" s="189"/>
      <c r="E52" s="189"/>
      <c r="F52" s="189"/>
      <c r="G52" s="189"/>
      <c r="H52" s="189"/>
      <c r="I52" s="190"/>
      <c r="J52" s="191"/>
      <c r="K52" s="191"/>
    </row>
    <row r="53" spans="1:11" s="175" customFormat="1" x14ac:dyDescent="0.2">
      <c r="A53" s="192" t="s">
        <v>102</v>
      </c>
      <c r="B53" s="382" t="s">
        <v>438</v>
      </c>
      <c r="C53" s="382"/>
      <c r="D53" s="383" t="s">
        <v>439</v>
      </c>
      <c r="E53" s="383"/>
      <c r="F53" s="383"/>
      <c r="G53" s="383"/>
      <c r="H53" s="383"/>
      <c r="I53" s="383"/>
      <c r="J53" s="191"/>
      <c r="K53" s="191"/>
    </row>
    <row r="54" spans="1:11" s="175" customFormat="1" x14ac:dyDescent="0.2">
      <c r="A54" s="384" t="s">
        <v>103</v>
      </c>
      <c r="B54" s="384"/>
      <c r="C54" s="384"/>
      <c r="D54" s="193" t="s">
        <v>97</v>
      </c>
      <c r="E54" s="194">
        <v>94569</v>
      </c>
      <c r="F54" s="385" t="s">
        <v>104</v>
      </c>
      <c r="G54" s="385"/>
      <c r="H54" s="385"/>
      <c r="I54" s="195">
        <f>SUM(I58:I59)</f>
        <v>0</v>
      </c>
      <c r="J54" s="191"/>
      <c r="K54" s="191"/>
    </row>
    <row r="55" spans="1:11" s="175" customFormat="1" x14ac:dyDescent="0.2">
      <c r="A55" s="386" t="s">
        <v>96</v>
      </c>
      <c r="B55" s="386"/>
      <c r="C55" s="386"/>
      <c r="D55" s="387" t="s">
        <v>105</v>
      </c>
      <c r="E55" s="388" t="s">
        <v>106</v>
      </c>
      <c r="F55" s="388" t="s">
        <v>77</v>
      </c>
      <c r="G55" s="388" t="s">
        <v>107</v>
      </c>
      <c r="H55" s="387" t="s">
        <v>108</v>
      </c>
      <c r="I55" s="389" t="s">
        <v>109</v>
      </c>
      <c r="J55" s="191"/>
      <c r="K55" s="191"/>
    </row>
    <row r="56" spans="1:11" s="175" customFormat="1" x14ac:dyDescent="0.2">
      <c r="A56" s="386"/>
      <c r="B56" s="386"/>
      <c r="C56" s="386"/>
      <c r="D56" s="387"/>
      <c r="E56" s="388"/>
      <c r="F56" s="388"/>
      <c r="G56" s="388"/>
      <c r="H56" s="387"/>
      <c r="I56" s="389"/>
      <c r="J56" s="191"/>
      <c r="K56" s="191"/>
    </row>
    <row r="57" spans="1:11" s="175" customFormat="1" x14ac:dyDescent="0.2">
      <c r="A57" s="196" t="s">
        <v>110</v>
      </c>
      <c r="B57" s="390" t="s">
        <v>79</v>
      </c>
      <c r="C57" s="390"/>
      <c r="D57" s="387"/>
      <c r="E57" s="388"/>
      <c r="F57" s="388"/>
      <c r="G57" s="388"/>
      <c r="H57" s="387"/>
      <c r="I57" s="389"/>
      <c r="J57" s="191"/>
      <c r="K57" s="191"/>
    </row>
    <row r="58" spans="1:11" s="175" customFormat="1" ht="24" x14ac:dyDescent="0.2">
      <c r="A58" s="196"/>
      <c r="B58" s="197"/>
      <c r="C58" s="197"/>
      <c r="D58" s="196" t="s">
        <v>432</v>
      </c>
      <c r="E58" s="198" t="s">
        <v>433</v>
      </c>
      <c r="F58" s="196" t="s">
        <v>121</v>
      </c>
      <c r="G58" s="199">
        <f>3.3*2.7</f>
        <v>8.91</v>
      </c>
      <c r="H58" s="126"/>
      <c r="I58" s="200">
        <f>TRUNC((G58*H58),2)</f>
        <v>0</v>
      </c>
      <c r="J58" s="191"/>
      <c r="K58" s="191"/>
    </row>
    <row r="59" spans="1:11" s="175" customFormat="1" x14ac:dyDescent="0.2">
      <c r="A59" s="196"/>
      <c r="B59" s="197"/>
      <c r="C59" s="197"/>
      <c r="D59" s="196" t="s">
        <v>432</v>
      </c>
      <c r="E59" s="201" t="s">
        <v>434</v>
      </c>
      <c r="F59" s="196" t="s">
        <v>132</v>
      </c>
      <c r="G59" s="202">
        <f>(3.3+2.7)*2</f>
        <v>12</v>
      </c>
      <c r="H59" s="126"/>
      <c r="I59" s="200">
        <f>TRUNC((G59*H59),2)</f>
        <v>0</v>
      </c>
      <c r="J59" s="191"/>
      <c r="K59" s="191"/>
    </row>
    <row r="60" spans="1:11" s="175" customFormat="1" x14ac:dyDescent="0.2">
      <c r="A60" s="380" t="s">
        <v>111</v>
      </c>
      <c r="B60" s="380"/>
      <c r="C60" s="380"/>
      <c r="D60" s="381"/>
      <c r="E60" s="381"/>
      <c r="F60" s="381"/>
      <c r="G60" s="381"/>
      <c r="H60" s="381"/>
      <c r="I60" s="381"/>
      <c r="J60" s="191"/>
      <c r="K60" s="191"/>
    </row>
    <row r="61" spans="1:11" s="175" customFormat="1" x14ac:dyDescent="0.2">
      <c r="A61" s="380"/>
      <c r="B61" s="380"/>
      <c r="C61" s="380"/>
      <c r="D61" s="381"/>
      <c r="E61" s="381"/>
      <c r="F61" s="381"/>
      <c r="G61" s="381"/>
      <c r="H61" s="381"/>
      <c r="I61" s="381"/>
      <c r="J61" s="191"/>
      <c r="K61" s="191"/>
    </row>
    <row r="62" spans="1:11" s="175" customFormat="1" x14ac:dyDescent="0.2">
      <c r="A62" s="380"/>
      <c r="B62" s="380"/>
      <c r="C62" s="380"/>
      <c r="D62" s="381"/>
      <c r="E62" s="381"/>
      <c r="F62" s="381"/>
      <c r="G62" s="381"/>
      <c r="H62" s="381"/>
      <c r="I62" s="381"/>
      <c r="J62" s="191"/>
      <c r="K62" s="191"/>
    </row>
    <row r="63" spans="1:11" s="175" customFormat="1" x14ac:dyDescent="0.2">
      <c r="A63" s="188"/>
      <c r="B63" s="188"/>
      <c r="C63" s="188"/>
      <c r="D63" s="189"/>
      <c r="E63" s="189"/>
      <c r="F63" s="189"/>
      <c r="G63" s="189"/>
      <c r="H63" s="189"/>
      <c r="I63" s="190"/>
      <c r="J63" s="191"/>
      <c r="K63" s="191"/>
    </row>
    <row r="64" spans="1:11" s="175" customFormat="1" x14ac:dyDescent="0.2">
      <c r="A64" s="192" t="s">
        <v>102</v>
      </c>
      <c r="B64" s="382" t="s">
        <v>441</v>
      </c>
      <c r="C64" s="382"/>
      <c r="D64" s="383" t="s">
        <v>440</v>
      </c>
      <c r="E64" s="383"/>
      <c r="F64" s="383"/>
      <c r="G64" s="383"/>
      <c r="H64" s="383"/>
      <c r="I64" s="383"/>
      <c r="J64" s="191"/>
      <c r="K64" s="191"/>
    </row>
    <row r="65" spans="1:11" s="175" customFormat="1" x14ac:dyDescent="0.2">
      <c r="A65" s="384" t="s">
        <v>103</v>
      </c>
      <c r="B65" s="384"/>
      <c r="C65" s="384"/>
      <c r="D65" s="193" t="s">
        <v>97</v>
      </c>
      <c r="E65" s="194">
        <v>94569</v>
      </c>
      <c r="F65" s="385" t="s">
        <v>104</v>
      </c>
      <c r="G65" s="385"/>
      <c r="H65" s="385"/>
      <c r="I65" s="195">
        <f>SUM(I69:I70)</f>
        <v>0</v>
      </c>
      <c r="J65" s="191"/>
      <c r="K65" s="191"/>
    </row>
    <row r="66" spans="1:11" s="175" customFormat="1" x14ac:dyDescent="0.2">
      <c r="A66" s="386" t="s">
        <v>96</v>
      </c>
      <c r="B66" s="386"/>
      <c r="C66" s="386"/>
      <c r="D66" s="387" t="s">
        <v>105</v>
      </c>
      <c r="E66" s="388" t="s">
        <v>106</v>
      </c>
      <c r="F66" s="388" t="s">
        <v>77</v>
      </c>
      <c r="G66" s="388" t="s">
        <v>107</v>
      </c>
      <c r="H66" s="387" t="s">
        <v>108</v>
      </c>
      <c r="I66" s="389" t="s">
        <v>109</v>
      </c>
      <c r="J66" s="191"/>
      <c r="K66" s="191"/>
    </row>
    <row r="67" spans="1:11" s="175" customFormat="1" x14ac:dyDescent="0.2">
      <c r="A67" s="386"/>
      <c r="B67" s="386"/>
      <c r="C67" s="386"/>
      <c r="D67" s="387"/>
      <c r="E67" s="388"/>
      <c r="F67" s="388"/>
      <c r="G67" s="388"/>
      <c r="H67" s="387"/>
      <c r="I67" s="389"/>
      <c r="J67" s="191"/>
      <c r="K67" s="191"/>
    </row>
    <row r="68" spans="1:11" s="175" customFormat="1" x14ac:dyDescent="0.2">
      <c r="A68" s="196" t="s">
        <v>110</v>
      </c>
      <c r="B68" s="390" t="s">
        <v>79</v>
      </c>
      <c r="C68" s="390"/>
      <c r="D68" s="387"/>
      <c r="E68" s="388"/>
      <c r="F68" s="388"/>
      <c r="G68" s="388"/>
      <c r="H68" s="387"/>
      <c r="I68" s="389"/>
      <c r="J68" s="191"/>
      <c r="K68" s="191"/>
    </row>
    <row r="69" spans="1:11" s="175" customFormat="1" ht="24" x14ac:dyDescent="0.2">
      <c r="A69" s="196"/>
      <c r="B69" s="197"/>
      <c r="C69" s="197"/>
      <c r="D69" s="196" t="s">
        <v>432</v>
      </c>
      <c r="E69" s="198" t="s">
        <v>433</v>
      </c>
      <c r="F69" s="450" t="s">
        <v>121</v>
      </c>
      <c r="G69" s="199">
        <f>1.63*0.55</f>
        <v>0.89649999999999996</v>
      </c>
      <c r="H69" s="126"/>
      <c r="I69" s="200">
        <f>TRUNC((G69*H69),2)</f>
        <v>0</v>
      </c>
      <c r="J69" s="191"/>
      <c r="K69" s="191"/>
    </row>
    <row r="70" spans="1:11" s="175" customFormat="1" x14ac:dyDescent="0.2">
      <c r="A70" s="196"/>
      <c r="B70" s="197"/>
      <c r="C70" s="197"/>
      <c r="D70" s="196" t="s">
        <v>432</v>
      </c>
      <c r="E70" s="201" t="s">
        <v>434</v>
      </c>
      <c r="F70" s="196" t="s">
        <v>132</v>
      </c>
      <c r="G70" s="202">
        <f>(1.63+0.55)*2</f>
        <v>4.3599999999999994</v>
      </c>
      <c r="H70" s="126"/>
      <c r="I70" s="200">
        <f>TRUNC((G70*H70),2)</f>
        <v>0</v>
      </c>
      <c r="J70" s="191"/>
      <c r="K70" s="191"/>
    </row>
    <row r="71" spans="1:11" s="175" customFormat="1" x14ac:dyDescent="0.2">
      <c r="A71" s="380" t="s">
        <v>111</v>
      </c>
      <c r="B71" s="380"/>
      <c r="C71" s="380"/>
      <c r="D71" s="381"/>
      <c r="E71" s="381"/>
      <c r="F71" s="381"/>
      <c r="G71" s="381"/>
      <c r="H71" s="381"/>
      <c r="I71" s="381"/>
      <c r="J71" s="191"/>
      <c r="K71" s="191"/>
    </row>
    <row r="72" spans="1:11" s="175" customFormat="1" x14ac:dyDescent="0.2">
      <c r="A72" s="380"/>
      <c r="B72" s="380"/>
      <c r="C72" s="380"/>
      <c r="D72" s="381"/>
      <c r="E72" s="381"/>
      <c r="F72" s="381"/>
      <c r="G72" s="381"/>
      <c r="H72" s="381"/>
      <c r="I72" s="381"/>
      <c r="J72" s="191"/>
      <c r="K72" s="191"/>
    </row>
    <row r="73" spans="1:11" s="175" customFormat="1" x14ac:dyDescent="0.2">
      <c r="A73" s="380"/>
      <c r="B73" s="380"/>
      <c r="C73" s="380"/>
      <c r="D73" s="381"/>
      <c r="E73" s="381"/>
      <c r="F73" s="381"/>
      <c r="G73" s="381"/>
      <c r="H73" s="381"/>
      <c r="I73" s="381"/>
      <c r="J73" s="191"/>
      <c r="K73" s="191"/>
    </row>
    <row r="74" spans="1:11" s="175" customFormat="1" x14ac:dyDescent="0.2">
      <c r="A74" s="188"/>
      <c r="B74" s="188"/>
      <c r="C74" s="188"/>
      <c r="D74" s="189"/>
      <c r="E74" s="189"/>
      <c r="F74" s="189"/>
      <c r="G74" s="189"/>
      <c r="H74" s="189"/>
      <c r="I74" s="190"/>
      <c r="J74" s="191"/>
      <c r="K74" s="191"/>
    </row>
    <row r="75" spans="1:11" s="175" customFormat="1" x14ac:dyDescent="0.2">
      <c r="A75" s="192" t="s">
        <v>102</v>
      </c>
      <c r="B75" s="382" t="s">
        <v>442</v>
      </c>
      <c r="C75" s="382"/>
      <c r="D75" s="383" t="s">
        <v>443</v>
      </c>
      <c r="E75" s="383"/>
      <c r="F75" s="383"/>
      <c r="G75" s="383"/>
      <c r="H75" s="383"/>
      <c r="I75" s="383"/>
      <c r="J75" s="191"/>
      <c r="K75" s="191"/>
    </row>
    <row r="76" spans="1:11" s="175" customFormat="1" x14ac:dyDescent="0.2">
      <c r="A76" s="384" t="s">
        <v>103</v>
      </c>
      <c r="B76" s="384"/>
      <c r="C76" s="384"/>
      <c r="D76" s="193" t="s">
        <v>97</v>
      </c>
      <c r="E76" s="194">
        <v>94569</v>
      </c>
      <c r="F76" s="385" t="s">
        <v>104</v>
      </c>
      <c r="G76" s="385"/>
      <c r="H76" s="385"/>
      <c r="I76" s="195">
        <f>SUM(I80:I81)</f>
        <v>0</v>
      </c>
      <c r="J76" s="191"/>
      <c r="K76" s="191"/>
    </row>
    <row r="77" spans="1:11" s="175" customFormat="1" x14ac:dyDescent="0.2">
      <c r="A77" s="386" t="s">
        <v>96</v>
      </c>
      <c r="B77" s="386"/>
      <c r="C77" s="386"/>
      <c r="D77" s="387" t="s">
        <v>105</v>
      </c>
      <c r="E77" s="388" t="s">
        <v>106</v>
      </c>
      <c r="F77" s="388" t="s">
        <v>77</v>
      </c>
      <c r="G77" s="388" t="s">
        <v>107</v>
      </c>
      <c r="H77" s="387" t="s">
        <v>108</v>
      </c>
      <c r="I77" s="389" t="s">
        <v>109</v>
      </c>
      <c r="J77" s="191"/>
      <c r="K77" s="191"/>
    </row>
    <row r="78" spans="1:11" s="175" customFormat="1" x14ac:dyDescent="0.2">
      <c r="A78" s="386"/>
      <c r="B78" s="386"/>
      <c r="C78" s="386"/>
      <c r="D78" s="387"/>
      <c r="E78" s="388"/>
      <c r="F78" s="388"/>
      <c r="G78" s="388"/>
      <c r="H78" s="387"/>
      <c r="I78" s="389"/>
      <c r="J78" s="191"/>
      <c r="K78" s="191"/>
    </row>
    <row r="79" spans="1:11" s="175" customFormat="1" x14ac:dyDescent="0.2">
      <c r="A79" s="196" t="s">
        <v>110</v>
      </c>
      <c r="B79" s="390" t="s">
        <v>79</v>
      </c>
      <c r="C79" s="390"/>
      <c r="D79" s="387"/>
      <c r="E79" s="388"/>
      <c r="F79" s="388"/>
      <c r="G79" s="388"/>
      <c r="H79" s="387"/>
      <c r="I79" s="389"/>
      <c r="J79" s="191"/>
      <c r="K79" s="191"/>
    </row>
    <row r="80" spans="1:11" s="175" customFormat="1" ht="24" x14ac:dyDescent="0.2">
      <c r="A80" s="196"/>
      <c r="B80" s="197"/>
      <c r="C80" s="197"/>
      <c r="D80" s="196" t="s">
        <v>432</v>
      </c>
      <c r="E80" s="198" t="s">
        <v>433</v>
      </c>
      <c r="F80" s="196" t="s">
        <v>121</v>
      </c>
      <c r="G80" s="199">
        <f>3.3*2.2</f>
        <v>7.26</v>
      </c>
      <c r="H80" s="126"/>
      <c r="I80" s="200">
        <f>TRUNC((G80*H80),2)</f>
        <v>0</v>
      </c>
      <c r="J80" s="191"/>
      <c r="K80" s="191"/>
    </row>
    <row r="81" spans="1:11" s="175" customFormat="1" x14ac:dyDescent="0.2">
      <c r="A81" s="196"/>
      <c r="B81" s="197"/>
      <c r="C81" s="197"/>
      <c r="D81" s="196" t="s">
        <v>432</v>
      </c>
      <c r="E81" s="201" t="s">
        <v>434</v>
      </c>
      <c r="F81" s="196" t="s">
        <v>132</v>
      </c>
      <c r="G81" s="202">
        <f>(3.3+2.2)*2</f>
        <v>11</v>
      </c>
      <c r="H81" s="126"/>
      <c r="I81" s="200">
        <f>TRUNC((G81*H81),2)</f>
        <v>0</v>
      </c>
      <c r="J81" s="191"/>
      <c r="K81" s="191"/>
    </row>
    <row r="82" spans="1:11" s="175" customFormat="1" x14ac:dyDescent="0.2">
      <c r="A82" s="380" t="s">
        <v>111</v>
      </c>
      <c r="B82" s="380"/>
      <c r="C82" s="380"/>
      <c r="D82" s="381"/>
      <c r="E82" s="381"/>
      <c r="F82" s="381"/>
      <c r="G82" s="381"/>
      <c r="H82" s="381"/>
      <c r="I82" s="381"/>
      <c r="J82" s="191"/>
      <c r="K82" s="191"/>
    </row>
    <row r="83" spans="1:11" s="175" customFormat="1" x14ac:dyDescent="0.2">
      <c r="A83" s="380"/>
      <c r="B83" s="380"/>
      <c r="C83" s="380"/>
      <c r="D83" s="381"/>
      <c r="E83" s="381"/>
      <c r="F83" s="381"/>
      <c r="G83" s="381"/>
      <c r="H83" s="381"/>
      <c r="I83" s="381"/>
      <c r="J83" s="191"/>
      <c r="K83" s="191"/>
    </row>
    <row r="84" spans="1:11" s="175" customFormat="1" x14ac:dyDescent="0.2">
      <c r="A84" s="380"/>
      <c r="B84" s="380"/>
      <c r="C84" s="380"/>
      <c r="D84" s="381"/>
      <c r="E84" s="381"/>
      <c r="F84" s="381"/>
      <c r="G84" s="381"/>
      <c r="H84" s="381"/>
      <c r="I84" s="381"/>
      <c r="J84" s="191"/>
      <c r="K84" s="191"/>
    </row>
    <row r="85" spans="1:11" s="175" customFormat="1" x14ac:dyDescent="0.2">
      <c r="A85" s="188"/>
      <c r="B85" s="188"/>
      <c r="C85" s="188"/>
      <c r="D85" s="189"/>
      <c r="E85" s="189"/>
      <c r="F85" s="189"/>
      <c r="G85" s="189"/>
      <c r="H85" s="189"/>
      <c r="I85" s="190"/>
      <c r="J85" s="191"/>
      <c r="K85" s="191"/>
    </row>
    <row r="86" spans="1:11" s="175" customFormat="1" x14ac:dyDescent="0.2">
      <c r="A86" s="203" t="s">
        <v>102</v>
      </c>
      <c r="B86" s="391" t="s">
        <v>444</v>
      </c>
      <c r="C86" s="391"/>
      <c r="D86" s="392" t="s">
        <v>469</v>
      </c>
      <c r="E86" s="392"/>
      <c r="F86" s="392"/>
      <c r="G86" s="392"/>
      <c r="H86" s="392"/>
      <c r="I86" s="392"/>
      <c r="J86" s="191"/>
      <c r="K86" s="191"/>
    </row>
    <row r="87" spans="1:11" s="175" customFormat="1" x14ac:dyDescent="0.2">
      <c r="A87" s="395" t="s">
        <v>103</v>
      </c>
      <c r="B87" s="395"/>
      <c r="C87" s="395"/>
      <c r="D87" s="204" t="s">
        <v>97</v>
      </c>
      <c r="E87" s="205">
        <v>94569</v>
      </c>
      <c r="F87" s="396" t="s">
        <v>104</v>
      </c>
      <c r="G87" s="396"/>
      <c r="H87" s="396"/>
      <c r="I87" s="206">
        <f>SUM(I91:I92)</f>
        <v>0</v>
      </c>
      <c r="J87" s="191"/>
      <c r="K87" s="191"/>
    </row>
    <row r="88" spans="1:11" s="175" customFormat="1" x14ac:dyDescent="0.2">
      <c r="A88" s="397" t="s">
        <v>96</v>
      </c>
      <c r="B88" s="397"/>
      <c r="C88" s="397"/>
      <c r="D88" s="398" t="s">
        <v>105</v>
      </c>
      <c r="E88" s="399" t="s">
        <v>106</v>
      </c>
      <c r="F88" s="399" t="s">
        <v>77</v>
      </c>
      <c r="G88" s="399" t="s">
        <v>107</v>
      </c>
      <c r="H88" s="398" t="s">
        <v>108</v>
      </c>
      <c r="I88" s="430" t="s">
        <v>109</v>
      </c>
      <c r="J88" s="191"/>
      <c r="K88" s="191"/>
    </row>
    <row r="89" spans="1:11" s="175" customFormat="1" x14ac:dyDescent="0.2">
      <c r="A89" s="397"/>
      <c r="B89" s="397"/>
      <c r="C89" s="397"/>
      <c r="D89" s="398"/>
      <c r="E89" s="399"/>
      <c r="F89" s="399"/>
      <c r="G89" s="399"/>
      <c r="H89" s="398"/>
      <c r="I89" s="430"/>
      <c r="J89" s="191"/>
      <c r="K89" s="191"/>
    </row>
    <row r="90" spans="1:11" s="175" customFormat="1" x14ac:dyDescent="0.2">
      <c r="A90" s="204" t="s">
        <v>110</v>
      </c>
      <c r="B90" s="431" t="s">
        <v>79</v>
      </c>
      <c r="C90" s="431"/>
      <c r="D90" s="398"/>
      <c r="E90" s="399"/>
      <c r="F90" s="399"/>
      <c r="G90" s="399"/>
      <c r="H90" s="398"/>
      <c r="I90" s="430"/>
      <c r="J90" s="191"/>
      <c r="K90" s="191"/>
    </row>
    <row r="91" spans="1:11" s="175" customFormat="1" x14ac:dyDescent="0.2">
      <c r="A91" s="204"/>
      <c r="B91" s="207"/>
      <c r="C91" s="207"/>
      <c r="D91" s="204" t="s">
        <v>432</v>
      </c>
      <c r="E91" s="208" t="s">
        <v>468</v>
      </c>
      <c r="F91" s="204" t="s">
        <v>121</v>
      </c>
      <c r="G91" s="209">
        <f>1.2*0.6</f>
        <v>0.72</v>
      </c>
      <c r="H91" s="126"/>
      <c r="I91" s="210">
        <f>TRUNC((G91*H91),2)</f>
        <v>0</v>
      </c>
      <c r="J91" s="191"/>
      <c r="K91" s="191"/>
    </row>
    <row r="92" spans="1:11" s="175" customFormat="1" x14ac:dyDescent="0.2">
      <c r="A92" s="204"/>
      <c r="B92" s="207"/>
      <c r="C92" s="207"/>
      <c r="D92" s="204" t="s">
        <v>432</v>
      </c>
      <c r="E92" s="211" t="s">
        <v>434</v>
      </c>
      <c r="F92" s="204" t="s">
        <v>132</v>
      </c>
      <c r="G92" s="212">
        <f>(1.2+0.6)*2</f>
        <v>3.5999999999999996</v>
      </c>
      <c r="H92" s="126"/>
      <c r="I92" s="210">
        <f>TRUNC((G92*H92),2)</f>
        <v>0</v>
      </c>
      <c r="J92" s="191"/>
      <c r="K92" s="191"/>
    </row>
    <row r="93" spans="1:11" s="175" customFormat="1" x14ac:dyDescent="0.2">
      <c r="A93" s="393" t="s">
        <v>111</v>
      </c>
      <c r="B93" s="393"/>
      <c r="C93" s="393"/>
      <c r="D93" s="394"/>
      <c r="E93" s="394"/>
      <c r="F93" s="394"/>
      <c r="G93" s="394"/>
      <c r="H93" s="394"/>
      <c r="I93" s="394"/>
      <c r="J93" s="191"/>
      <c r="K93" s="191"/>
    </row>
    <row r="94" spans="1:11" s="175" customFormat="1" x14ac:dyDescent="0.2">
      <c r="A94" s="393"/>
      <c r="B94" s="393"/>
      <c r="C94" s="393"/>
      <c r="D94" s="394"/>
      <c r="E94" s="394"/>
      <c r="F94" s="394"/>
      <c r="G94" s="394"/>
      <c r="H94" s="394"/>
      <c r="I94" s="394"/>
      <c r="J94" s="191"/>
      <c r="K94" s="191"/>
    </row>
    <row r="95" spans="1:11" s="175" customFormat="1" x14ac:dyDescent="0.2">
      <c r="A95" s="393"/>
      <c r="B95" s="393"/>
      <c r="C95" s="393"/>
      <c r="D95" s="394"/>
      <c r="E95" s="394"/>
      <c r="F95" s="394"/>
      <c r="G95" s="394"/>
      <c r="H95" s="394"/>
      <c r="I95" s="394"/>
      <c r="J95" s="191"/>
      <c r="K95" s="191"/>
    </row>
    <row r="96" spans="1:11" s="175" customFormat="1" x14ac:dyDescent="0.2">
      <c r="A96" s="213"/>
      <c r="B96" s="213"/>
      <c r="C96" s="213"/>
      <c r="D96" s="213"/>
      <c r="E96" s="213"/>
      <c r="F96" s="213"/>
      <c r="G96" s="213"/>
      <c r="H96" s="213"/>
      <c r="I96" s="214"/>
      <c r="J96" s="191"/>
      <c r="K96" s="191"/>
    </row>
    <row r="97" spans="1:11" s="175" customFormat="1" ht="12.75" customHeight="1" x14ac:dyDescent="0.2">
      <c r="A97" s="192" t="s">
        <v>102</v>
      </c>
      <c r="B97" s="382" t="s">
        <v>354</v>
      </c>
      <c r="C97" s="406"/>
      <c r="D97" s="383" t="s">
        <v>450</v>
      </c>
      <c r="E97" s="383"/>
      <c r="F97" s="383"/>
      <c r="G97" s="383"/>
      <c r="H97" s="383"/>
      <c r="I97" s="383"/>
      <c r="J97" s="191"/>
      <c r="K97" s="191"/>
    </row>
    <row r="98" spans="1:11" s="175" customFormat="1" ht="12.75" customHeight="1" x14ac:dyDescent="0.2">
      <c r="A98" s="407" t="s">
        <v>103</v>
      </c>
      <c r="B98" s="408"/>
      <c r="C98" s="409"/>
      <c r="D98" s="193" t="s">
        <v>122</v>
      </c>
      <c r="E98" s="194" t="s">
        <v>452</v>
      </c>
      <c r="F98" s="410" t="s">
        <v>104</v>
      </c>
      <c r="G98" s="411"/>
      <c r="H98" s="412"/>
      <c r="I98" s="195">
        <f>SUM(I102:I114)</f>
        <v>0</v>
      </c>
      <c r="J98" s="191"/>
      <c r="K98" s="191"/>
    </row>
    <row r="99" spans="1:11" s="175" customFormat="1" ht="12.75" customHeight="1" x14ac:dyDescent="0.2">
      <c r="A99" s="413" t="s">
        <v>96</v>
      </c>
      <c r="B99" s="414"/>
      <c r="C99" s="415"/>
      <c r="D99" s="419" t="s">
        <v>105</v>
      </c>
      <c r="E99" s="422" t="s">
        <v>106</v>
      </c>
      <c r="F99" s="422" t="s">
        <v>77</v>
      </c>
      <c r="G99" s="422" t="s">
        <v>107</v>
      </c>
      <c r="H99" s="419" t="s">
        <v>108</v>
      </c>
      <c r="I99" s="425" t="s">
        <v>109</v>
      </c>
      <c r="J99" s="191"/>
      <c r="K99" s="191"/>
    </row>
    <row r="100" spans="1:11" s="175" customFormat="1" x14ac:dyDescent="0.2">
      <c r="A100" s="416"/>
      <c r="B100" s="417"/>
      <c r="C100" s="418"/>
      <c r="D100" s="420"/>
      <c r="E100" s="423"/>
      <c r="F100" s="423"/>
      <c r="G100" s="423"/>
      <c r="H100" s="420"/>
      <c r="I100" s="426"/>
      <c r="J100" s="215"/>
      <c r="K100" s="216"/>
    </row>
    <row r="101" spans="1:11" s="175" customFormat="1" x14ac:dyDescent="0.2">
      <c r="A101" s="196" t="s">
        <v>110</v>
      </c>
      <c r="B101" s="428" t="s">
        <v>79</v>
      </c>
      <c r="C101" s="429"/>
      <c r="D101" s="421"/>
      <c r="E101" s="424"/>
      <c r="F101" s="424"/>
      <c r="G101" s="424"/>
      <c r="H101" s="421"/>
      <c r="I101" s="427"/>
      <c r="J101" s="215"/>
      <c r="K101" s="216"/>
    </row>
    <row r="102" spans="1:11" s="175" customFormat="1" x14ac:dyDescent="0.2">
      <c r="A102" s="196"/>
      <c r="B102" s="197"/>
      <c r="C102" s="197"/>
      <c r="D102" s="196" t="s">
        <v>141</v>
      </c>
      <c r="E102" s="198" t="s">
        <v>453</v>
      </c>
      <c r="F102" s="196" t="s">
        <v>454</v>
      </c>
      <c r="G102" s="217">
        <v>4.2</v>
      </c>
      <c r="H102" s="240"/>
      <c r="I102" s="200">
        <f t="shared" ref="I102:I108" si="1">TRUNC((G102*H102),2)</f>
        <v>0</v>
      </c>
      <c r="J102" s="191"/>
      <c r="K102" s="191"/>
    </row>
    <row r="103" spans="1:11" s="175" customFormat="1" x14ac:dyDescent="0.2">
      <c r="A103" s="196"/>
      <c r="B103" s="197"/>
      <c r="C103" s="197"/>
      <c r="D103" s="196" t="s">
        <v>141</v>
      </c>
      <c r="E103" s="198" t="s">
        <v>455</v>
      </c>
      <c r="F103" s="196" t="s">
        <v>144</v>
      </c>
      <c r="G103" s="217">
        <v>0.06</v>
      </c>
      <c r="H103" s="240"/>
      <c r="I103" s="200">
        <f t="shared" si="1"/>
        <v>0</v>
      </c>
      <c r="J103" s="191"/>
      <c r="K103" s="191"/>
    </row>
    <row r="104" spans="1:11" s="175" customFormat="1" x14ac:dyDescent="0.2">
      <c r="A104" s="196"/>
      <c r="B104" s="197"/>
      <c r="C104" s="197"/>
      <c r="D104" s="196" t="s">
        <v>141</v>
      </c>
      <c r="E104" s="198" t="s">
        <v>456</v>
      </c>
      <c r="F104" s="196" t="s">
        <v>144</v>
      </c>
      <c r="G104" s="217">
        <v>0.18</v>
      </c>
      <c r="H104" s="240"/>
      <c r="I104" s="200">
        <f t="shared" si="1"/>
        <v>0</v>
      </c>
      <c r="J104" s="191"/>
      <c r="K104" s="191"/>
    </row>
    <row r="105" spans="1:11" s="175" customFormat="1" x14ac:dyDescent="0.2">
      <c r="A105" s="196"/>
      <c r="B105" s="197"/>
      <c r="C105" s="197"/>
      <c r="D105" s="196" t="s">
        <v>141</v>
      </c>
      <c r="E105" s="198" t="s">
        <v>457</v>
      </c>
      <c r="F105" s="196" t="s">
        <v>144</v>
      </c>
      <c r="G105" s="217">
        <v>0.06</v>
      </c>
      <c r="H105" s="240"/>
      <c r="I105" s="200">
        <f t="shared" si="1"/>
        <v>0</v>
      </c>
      <c r="J105" s="191"/>
      <c r="K105" s="191"/>
    </row>
    <row r="106" spans="1:11" s="175" customFormat="1" x14ac:dyDescent="0.2">
      <c r="A106" s="196"/>
      <c r="B106" s="197"/>
      <c r="C106" s="197"/>
      <c r="D106" s="196" t="s">
        <v>141</v>
      </c>
      <c r="E106" s="198" t="s">
        <v>480</v>
      </c>
      <c r="F106" s="196" t="s">
        <v>132</v>
      </c>
      <c r="G106" s="217">
        <v>2</v>
      </c>
      <c r="H106" s="240"/>
      <c r="I106" s="200">
        <f t="shared" si="1"/>
        <v>0</v>
      </c>
      <c r="J106" s="191"/>
      <c r="K106" s="191"/>
    </row>
    <row r="107" spans="1:11" s="175" customFormat="1" x14ac:dyDescent="0.2">
      <c r="A107" s="196"/>
      <c r="B107" s="197"/>
      <c r="C107" s="197"/>
      <c r="D107" s="196" t="s">
        <v>141</v>
      </c>
      <c r="E107" s="198" t="s">
        <v>458</v>
      </c>
      <c r="F107" s="196" t="s">
        <v>123</v>
      </c>
      <c r="G107" s="217">
        <v>1.25</v>
      </c>
      <c r="H107" s="126"/>
      <c r="I107" s="200">
        <f t="shared" si="1"/>
        <v>0</v>
      </c>
      <c r="J107" s="191"/>
      <c r="K107" s="191"/>
    </row>
    <row r="108" spans="1:11" s="175" customFormat="1" x14ac:dyDescent="0.2">
      <c r="A108" s="196"/>
      <c r="B108" s="197"/>
      <c r="C108" s="197"/>
      <c r="D108" s="196" t="s">
        <v>141</v>
      </c>
      <c r="E108" s="198" t="s">
        <v>459</v>
      </c>
      <c r="F108" s="196" t="s">
        <v>132</v>
      </c>
      <c r="G108" s="217">
        <v>2.8</v>
      </c>
      <c r="H108" s="240"/>
      <c r="I108" s="200">
        <f t="shared" si="1"/>
        <v>0</v>
      </c>
      <c r="J108" s="191"/>
      <c r="K108" s="191"/>
    </row>
    <row r="109" spans="1:11" s="175" customFormat="1" x14ac:dyDescent="0.2">
      <c r="A109" s="196"/>
      <c r="B109" s="197"/>
      <c r="C109" s="197"/>
      <c r="D109" s="196" t="s">
        <v>141</v>
      </c>
      <c r="E109" s="198" t="s">
        <v>448</v>
      </c>
      <c r="F109" s="196" t="s">
        <v>132</v>
      </c>
      <c r="G109" s="217">
        <v>0.95</v>
      </c>
      <c r="H109" s="240"/>
      <c r="I109" s="200">
        <f t="shared" ref="I109" si="2">TRUNC((G109*H109),2)</f>
        <v>0</v>
      </c>
      <c r="J109" s="191"/>
      <c r="K109" s="191"/>
    </row>
    <row r="110" spans="1:11" s="175" customFormat="1" x14ac:dyDescent="0.2">
      <c r="A110" s="196"/>
      <c r="B110" s="197"/>
      <c r="C110" s="197"/>
      <c r="D110" s="196" t="s">
        <v>141</v>
      </c>
      <c r="E110" s="218" t="s">
        <v>449</v>
      </c>
      <c r="F110" s="197" t="s">
        <v>132</v>
      </c>
      <c r="G110" s="217">
        <v>1.08</v>
      </c>
      <c r="H110" s="240"/>
      <c r="I110" s="200">
        <f t="shared" ref="I110:I114" si="3">TRUNC((G110*H110),2)</f>
        <v>0</v>
      </c>
      <c r="J110" s="191"/>
      <c r="K110" s="191"/>
    </row>
    <row r="111" spans="1:11" s="175" customFormat="1" x14ac:dyDescent="0.2">
      <c r="A111" s="196"/>
      <c r="B111" s="197"/>
      <c r="C111" s="197"/>
      <c r="D111" s="196" t="s">
        <v>141</v>
      </c>
      <c r="E111" s="201" t="s">
        <v>451</v>
      </c>
      <c r="F111" s="219" t="s">
        <v>121</v>
      </c>
      <c r="G111" s="220">
        <v>1</v>
      </c>
      <c r="H111" s="240"/>
      <c r="I111" s="200">
        <f t="shared" si="3"/>
        <v>0</v>
      </c>
      <c r="J111" s="191"/>
      <c r="K111" s="191"/>
    </row>
    <row r="112" spans="1:11" s="175" customFormat="1" x14ac:dyDescent="0.2">
      <c r="A112" s="196"/>
      <c r="B112" s="197"/>
      <c r="C112" s="197"/>
      <c r="D112" s="196" t="s">
        <v>142</v>
      </c>
      <c r="E112" s="201" t="s">
        <v>462</v>
      </c>
      <c r="F112" s="219" t="s">
        <v>144</v>
      </c>
      <c r="G112" s="220">
        <v>1.5</v>
      </c>
      <c r="H112" s="126"/>
      <c r="I112" s="200">
        <f t="shared" si="3"/>
        <v>0</v>
      </c>
      <c r="J112" s="191"/>
      <c r="K112" s="191"/>
    </row>
    <row r="113" spans="1:11" s="175" customFormat="1" x14ac:dyDescent="0.2">
      <c r="A113" s="196"/>
      <c r="B113" s="197"/>
      <c r="C113" s="197"/>
      <c r="D113" s="196" t="s">
        <v>142</v>
      </c>
      <c r="E113" s="201" t="s">
        <v>460</v>
      </c>
      <c r="F113" s="219" t="s">
        <v>144</v>
      </c>
      <c r="G113" s="220">
        <v>1.6</v>
      </c>
      <c r="H113" s="126"/>
      <c r="I113" s="200">
        <f t="shared" si="3"/>
        <v>0</v>
      </c>
      <c r="J113" s="191"/>
      <c r="K113" s="191"/>
    </row>
    <row r="114" spans="1:11" s="175" customFormat="1" x14ac:dyDescent="0.2">
      <c r="A114" s="196"/>
      <c r="B114" s="197"/>
      <c r="C114" s="197"/>
      <c r="D114" s="196" t="s">
        <v>142</v>
      </c>
      <c r="E114" s="201" t="s">
        <v>461</v>
      </c>
      <c r="F114" s="219" t="s">
        <v>144</v>
      </c>
      <c r="G114" s="220">
        <v>0.06</v>
      </c>
      <c r="H114" s="126"/>
      <c r="I114" s="200">
        <f t="shared" si="3"/>
        <v>0</v>
      </c>
      <c r="J114" s="191"/>
      <c r="K114" s="191"/>
    </row>
    <row r="115" spans="1:11" s="175" customFormat="1" x14ac:dyDescent="0.2">
      <c r="A115" s="400" t="s">
        <v>111</v>
      </c>
      <c r="B115" s="401"/>
      <c r="C115" s="402"/>
      <c r="D115" s="403"/>
      <c r="E115" s="404"/>
      <c r="F115" s="404"/>
      <c r="G115" s="404"/>
      <c r="H115" s="404"/>
      <c r="I115" s="405"/>
      <c r="J115" s="215"/>
      <c r="K115" s="216"/>
    </row>
    <row r="116" spans="1:11" s="175" customFormat="1" x14ac:dyDescent="0.2">
      <c r="A116" s="365"/>
      <c r="B116" s="366"/>
      <c r="C116" s="367"/>
      <c r="D116" s="403"/>
      <c r="E116" s="404"/>
      <c r="F116" s="404"/>
      <c r="G116" s="404"/>
      <c r="H116" s="404"/>
      <c r="I116" s="405"/>
      <c r="J116" s="215"/>
      <c r="K116" s="216"/>
    </row>
    <row r="117" spans="1:11" s="175" customFormat="1" x14ac:dyDescent="0.2">
      <c r="A117" s="368"/>
      <c r="B117" s="369"/>
      <c r="C117" s="370"/>
      <c r="D117" s="403"/>
      <c r="E117" s="404"/>
      <c r="F117" s="404"/>
      <c r="G117" s="404"/>
      <c r="H117" s="404"/>
      <c r="I117" s="405"/>
      <c r="J117" s="215"/>
      <c r="K117" s="216"/>
    </row>
    <row r="118" spans="1:11" x14ac:dyDescent="0.2">
      <c r="A118" s="221"/>
      <c r="B118" s="221"/>
      <c r="C118" s="221"/>
      <c r="D118" s="222"/>
      <c r="E118" s="222"/>
      <c r="F118" s="222"/>
      <c r="G118" s="222"/>
      <c r="H118" s="222"/>
      <c r="I118" s="223"/>
      <c r="J118" s="224"/>
      <c r="K118" s="224"/>
    </row>
    <row r="119" spans="1:11" s="175" customFormat="1" ht="25.5" customHeight="1" x14ac:dyDescent="0.2">
      <c r="A119" s="172" t="s">
        <v>102</v>
      </c>
      <c r="B119" s="341" t="s">
        <v>275</v>
      </c>
      <c r="C119" s="342"/>
      <c r="D119" s="343" t="s">
        <v>294</v>
      </c>
      <c r="E119" s="344"/>
      <c r="F119" s="344"/>
      <c r="G119" s="344"/>
      <c r="H119" s="344"/>
      <c r="I119" s="345"/>
      <c r="J119" s="173"/>
      <c r="K119" s="174"/>
    </row>
    <row r="120" spans="1:11" s="175" customFormat="1" x14ac:dyDescent="0.2">
      <c r="A120" s="346" t="s">
        <v>103</v>
      </c>
      <c r="B120" s="347"/>
      <c r="C120" s="348"/>
      <c r="D120" s="176" t="s">
        <v>97</v>
      </c>
      <c r="E120" s="177">
        <v>91994</v>
      </c>
      <c r="F120" s="349" t="s">
        <v>104</v>
      </c>
      <c r="G120" s="350"/>
      <c r="H120" s="351"/>
      <c r="I120" s="178">
        <f>SUM(I124:I126)</f>
        <v>0</v>
      </c>
      <c r="J120" s="173"/>
      <c r="K120" s="174"/>
    </row>
    <row r="121" spans="1:11" s="175" customFormat="1" x14ac:dyDescent="0.2">
      <c r="A121" s="352" t="s">
        <v>96</v>
      </c>
      <c r="B121" s="353"/>
      <c r="C121" s="354"/>
      <c r="D121" s="358" t="s">
        <v>105</v>
      </c>
      <c r="E121" s="359" t="s">
        <v>106</v>
      </c>
      <c r="F121" s="359" t="s">
        <v>77</v>
      </c>
      <c r="G121" s="359" t="s">
        <v>107</v>
      </c>
      <c r="H121" s="358" t="s">
        <v>108</v>
      </c>
      <c r="I121" s="358" t="s">
        <v>109</v>
      </c>
      <c r="J121" s="173"/>
      <c r="K121" s="174"/>
    </row>
    <row r="122" spans="1:11" s="175" customFormat="1" x14ac:dyDescent="0.2">
      <c r="A122" s="355"/>
      <c r="B122" s="356"/>
      <c r="C122" s="357"/>
      <c r="D122" s="358"/>
      <c r="E122" s="359"/>
      <c r="F122" s="359"/>
      <c r="G122" s="359"/>
      <c r="H122" s="358"/>
      <c r="I122" s="358"/>
      <c r="J122" s="173"/>
      <c r="K122" s="174"/>
    </row>
    <row r="123" spans="1:11" s="175" customFormat="1" x14ac:dyDescent="0.2">
      <c r="A123" s="179" t="s">
        <v>110</v>
      </c>
      <c r="B123" s="360" t="s">
        <v>79</v>
      </c>
      <c r="C123" s="361"/>
      <c r="D123" s="358"/>
      <c r="E123" s="359"/>
      <c r="F123" s="359"/>
      <c r="G123" s="359"/>
      <c r="H123" s="358"/>
      <c r="I123" s="358"/>
      <c r="J123" s="173"/>
      <c r="K123" s="174"/>
    </row>
    <row r="124" spans="1:11" s="175" customFormat="1" x14ac:dyDescent="0.2">
      <c r="A124" s="180"/>
      <c r="B124" s="181"/>
      <c r="C124" s="181"/>
      <c r="D124" s="180" t="s">
        <v>141</v>
      </c>
      <c r="E124" s="182" t="s">
        <v>294</v>
      </c>
      <c r="F124" s="180" t="s">
        <v>187</v>
      </c>
      <c r="G124" s="183">
        <v>1</v>
      </c>
      <c r="H124" s="126"/>
      <c r="I124" s="184">
        <f>TRUNC((G124*H124),2)</f>
        <v>0</v>
      </c>
      <c r="J124" s="173"/>
      <c r="K124" s="174"/>
    </row>
    <row r="125" spans="1:11" s="175" customFormat="1" x14ac:dyDescent="0.2">
      <c r="A125" s="180"/>
      <c r="B125" s="181"/>
      <c r="C125" s="181"/>
      <c r="D125" s="185" t="s">
        <v>142</v>
      </c>
      <c r="E125" s="186" t="s">
        <v>292</v>
      </c>
      <c r="F125" s="185" t="s">
        <v>144</v>
      </c>
      <c r="G125" s="187">
        <v>0.15190000000000001</v>
      </c>
      <c r="H125" s="126"/>
      <c r="I125" s="184">
        <f t="shared" ref="I125:I126" si="4">TRUNC((G125*H125),2)</f>
        <v>0</v>
      </c>
      <c r="J125" s="173"/>
      <c r="K125" s="174"/>
    </row>
    <row r="126" spans="1:11" s="175" customFormat="1" x14ac:dyDescent="0.2">
      <c r="A126" s="180"/>
      <c r="B126" s="181"/>
      <c r="C126" s="181"/>
      <c r="D126" s="185" t="s">
        <v>142</v>
      </c>
      <c r="E126" s="186" t="s">
        <v>293</v>
      </c>
      <c r="F126" s="185" t="s">
        <v>144</v>
      </c>
      <c r="G126" s="187">
        <v>0.36449999999999999</v>
      </c>
      <c r="H126" s="126"/>
      <c r="I126" s="184">
        <f t="shared" si="4"/>
        <v>0</v>
      </c>
      <c r="J126" s="173"/>
      <c r="K126" s="174"/>
    </row>
    <row r="127" spans="1:11" s="175" customFormat="1" x14ac:dyDescent="0.2">
      <c r="A127" s="362" t="s">
        <v>111</v>
      </c>
      <c r="B127" s="363"/>
      <c r="C127" s="364"/>
      <c r="D127" s="371"/>
      <c r="E127" s="372"/>
      <c r="F127" s="372"/>
      <c r="G127" s="372"/>
      <c r="H127" s="372"/>
      <c r="I127" s="373"/>
      <c r="J127" s="173"/>
      <c r="K127" s="174"/>
    </row>
    <row r="128" spans="1:11" s="175" customFormat="1" x14ac:dyDescent="0.2">
      <c r="A128" s="365"/>
      <c r="B128" s="366"/>
      <c r="C128" s="367"/>
      <c r="D128" s="371"/>
      <c r="E128" s="372"/>
      <c r="F128" s="372"/>
      <c r="G128" s="372"/>
      <c r="H128" s="372"/>
      <c r="I128" s="373"/>
      <c r="J128" s="173"/>
      <c r="K128" s="174"/>
    </row>
    <row r="129" spans="1:11" s="175" customFormat="1" x14ac:dyDescent="0.2">
      <c r="A129" s="368"/>
      <c r="B129" s="369"/>
      <c r="C129" s="370"/>
      <c r="D129" s="371"/>
      <c r="E129" s="372"/>
      <c r="F129" s="372"/>
      <c r="G129" s="372"/>
      <c r="H129" s="372"/>
      <c r="I129" s="373"/>
      <c r="J129" s="173"/>
      <c r="K129" s="174"/>
    </row>
    <row r="130" spans="1:11" x14ac:dyDescent="0.2">
      <c r="A130" s="221"/>
      <c r="B130" s="221"/>
      <c r="C130" s="221"/>
      <c r="D130" s="222"/>
      <c r="E130" s="222"/>
      <c r="F130" s="222"/>
      <c r="G130" s="222"/>
      <c r="H130" s="222"/>
      <c r="I130" s="223"/>
      <c r="J130" s="224"/>
      <c r="K130" s="224"/>
    </row>
    <row r="131" spans="1:11" s="175" customFormat="1" ht="25.5" customHeight="1" x14ac:dyDescent="0.2">
      <c r="A131" s="172" t="s">
        <v>102</v>
      </c>
      <c r="B131" s="341" t="s">
        <v>281</v>
      </c>
      <c r="C131" s="342"/>
      <c r="D131" s="343" t="s">
        <v>263</v>
      </c>
      <c r="E131" s="344"/>
      <c r="F131" s="344"/>
      <c r="G131" s="344"/>
      <c r="H131" s="344"/>
      <c r="I131" s="345"/>
      <c r="J131" s="173"/>
      <c r="K131" s="174"/>
    </row>
    <row r="132" spans="1:11" s="175" customFormat="1" x14ac:dyDescent="0.2">
      <c r="A132" s="346" t="s">
        <v>103</v>
      </c>
      <c r="B132" s="347"/>
      <c r="C132" s="348"/>
      <c r="D132" s="176" t="s">
        <v>97</v>
      </c>
      <c r="E132" s="177">
        <v>91994</v>
      </c>
      <c r="F132" s="349" t="s">
        <v>104</v>
      </c>
      <c r="G132" s="350"/>
      <c r="H132" s="351"/>
      <c r="I132" s="178">
        <f>SUM(I136:I138)</f>
        <v>0</v>
      </c>
      <c r="J132" s="173"/>
      <c r="K132" s="174"/>
    </row>
    <row r="133" spans="1:11" s="175" customFormat="1" x14ac:dyDescent="0.2">
      <c r="A133" s="352" t="s">
        <v>96</v>
      </c>
      <c r="B133" s="353"/>
      <c r="C133" s="354"/>
      <c r="D133" s="358" t="s">
        <v>105</v>
      </c>
      <c r="E133" s="359" t="s">
        <v>106</v>
      </c>
      <c r="F133" s="359" t="s">
        <v>77</v>
      </c>
      <c r="G133" s="359" t="s">
        <v>107</v>
      </c>
      <c r="H133" s="358" t="s">
        <v>108</v>
      </c>
      <c r="I133" s="358" t="s">
        <v>109</v>
      </c>
      <c r="J133" s="173"/>
      <c r="K133" s="174"/>
    </row>
    <row r="134" spans="1:11" s="175" customFormat="1" x14ac:dyDescent="0.2">
      <c r="A134" s="355"/>
      <c r="B134" s="356"/>
      <c r="C134" s="357"/>
      <c r="D134" s="358"/>
      <c r="E134" s="359"/>
      <c r="F134" s="359"/>
      <c r="G134" s="359"/>
      <c r="H134" s="358"/>
      <c r="I134" s="358"/>
      <c r="J134" s="173"/>
      <c r="K134" s="174"/>
    </row>
    <row r="135" spans="1:11" s="175" customFormat="1" x14ac:dyDescent="0.2">
      <c r="A135" s="179" t="s">
        <v>110</v>
      </c>
      <c r="B135" s="360" t="s">
        <v>79</v>
      </c>
      <c r="C135" s="361"/>
      <c r="D135" s="358"/>
      <c r="E135" s="359"/>
      <c r="F135" s="359"/>
      <c r="G135" s="359"/>
      <c r="H135" s="358"/>
      <c r="I135" s="358"/>
      <c r="J135" s="173"/>
      <c r="K135" s="174"/>
    </row>
    <row r="136" spans="1:11" s="175" customFormat="1" x14ac:dyDescent="0.2">
      <c r="A136" s="180"/>
      <c r="B136" s="181"/>
      <c r="C136" s="181"/>
      <c r="D136" s="180" t="s">
        <v>141</v>
      </c>
      <c r="E136" s="182" t="s">
        <v>264</v>
      </c>
      <c r="F136" s="180" t="s">
        <v>187</v>
      </c>
      <c r="G136" s="183">
        <v>1</v>
      </c>
      <c r="H136" s="126"/>
      <c r="I136" s="184">
        <f>TRUNC((G136*H136),2)</f>
        <v>0</v>
      </c>
      <c r="J136" s="173"/>
      <c r="K136" s="174"/>
    </row>
    <row r="137" spans="1:11" s="175" customFormat="1" x14ac:dyDescent="0.2">
      <c r="A137" s="180"/>
      <c r="B137" s="181"/>
      <c r="C137" s="181"/>
      <c r="D137" s="185" t="s">
        <v>142</v>
      </c>
      <c r="E137" s="186" t="s">
        <v>292</v>
      </c>
      <c r="F137" s="185" t="s">
        <v>144</v>
      </c>
      <c r="G137" s="187">
        <v>0.67300000000000004</v>
      </c>
      <c r="H137" s="126"/>
      <c r="I137" s="184">
        <f t="shared" ref="I137:I138" si="5">TRUNC((G137*H137),2)</f>
        <v>0</v>
      </c>
      <c r="J137" s="173"/>
      <c r="K137" s="174"/>
    </row>
    <row r="138" spans="1:11" s="175" customFormat="1" x14ac:dyDescent="0.2">
      <c r="A138" s="180"/>
      <c r="B138" s="181"/>
      <c r="C138" s="181"/>
      <c r="D138" s="185" t="s">
        <v>142</v>
      </c>
      <c r="E138" s="186" t="s">
        <v>293</v>
      </c>
      <c r="F138" s="185" t="s">
        <v>144</v>
      </c>
      <c r="G138" s="187">
        <v>0.67300000000000004</v>
      </c>
      <c r="H138" s="126"/>
      <c r="I138" s="184">
        <f t="shared" si="5"/>
        <v>0</v>
      </c>
      <c r="J138" s="173"/>
      <c r="K138" s="174"/>
    </row>
    <row r="139" spans="1:11" s="175" customFormat="1" x14ac:dyDescent="0.2">
      <c r="A139" s="362" t="s">
        <v>111</v>
      </c>
      <c r="B139" s="363"/>
      <c r="C139" s="364"/>
      <c r="D139" s="371"/>
      <c r="E139" s="372"/>
      <c r="F139" s="372"/>
      <c r="G139" s="372"/>
      <c r="H139" s="372"/>
      <c r="I139" s="373"/>
      <c r="J139" s="173"/>
      <c r="K139" s="174"/>
    </row>
    <row r="140" spans="1:11" s="175" customFormat="1" x14ac:dyDescent="0.2">
      <c r="A140" s="365"/>
      <c r="B140" s="366"/>
      <c r="C140" s="367"/>
      <c r="D140" s="371"/>
      <c r="E140" s="372"/>
      <c r="F140" s="372"/>
      <c r="G140" s="372"/>
      <c r="H140" s="372"/>
      <c r="I140" s="373"/>
      <c r="J140" s="173"/>
      <c r="K140" s="174"/>
    </row>
    <row r="141" spans="1:11" s="175" customFormat="1" x14ac:dyDescent="0.2">
      <c r="A141" s="368"/>
      <c r="B141" s="369"/>
      <c r="C141" s="370"/>
      <c r="D141" s="371"/>
      <c r="E141" s="372"/>
      <c r="F141" s="372"/>
      <c r="G141" s="372"/>
      <c r="H141" s="372"/>
      <c r="I141" s="373"/>
      <c r="J141" s="173"/>
      <c r="K141" s="174"/>
    </row>
    <row r="142" spans="1:11" x14ac:dyDescent="0.2">
      <c r="A142" s="221"/>
      <c r="B142" s="221"/>
      <c r="C142" s="221"/>
      <c r="D142" s="222"/>
      <c r="E142" s="222"/>
      <c r="F142" s="222"/>
      <c r="G142" s="222"/>
      <c r="H142" s="222"/>
      <c r="I142" s="223"/>
      <c r="J142" s="224"/>
      <c r="K142" s="224"/>
    </row>
    <row r="143" spans="1:11" s="175" customFormat="1" x14ac:dyDescent="0.2">
      <c r="A143" s="172" t="s">
        <v>102</v>
      </c>
      <c r="B143" s="378" t="s">
        <v>43</v>
      </c>
      <c r="C143" s="379"/>
      <c r="D143" s="343" t="s">
        <v>497</v>
      </c>
      <c r="E143" s="344"/>
      <c r="F143" s="344"/>
      <c r="G143" s="344"/>
      <c r="H143" s="344"/>
      <c r="I143" s="345"/>
      <c r="J143" s="173"/>
      <c r="K143" s="174"/>
    </row>
    <row r="144" spans="1:11" s="175" customFormat="1" x14ac:dyDescent="0.2">
      <c r="A144" s="346" t="s">
        <v>103</v>
      </c>
      <c r="B144" s="347"/>
      <c r="C144" s="348"/>
      <c r="D144" s="176" t="s">
        <v>97</v>
      </c>
      <c r="E144" s="177">
        <v>99841</v>
      </c>
      <c r="F144" s="349" t="s">
        <v>104</v>
      </c>
      <c r="G144" s="350"/>
      <c r="H144" s="351"/>
      <c r="I144" s="178">
        <f>SUM(I148:I157)</f>
        <v>0</v>
      </c>
      <c r="J144" s="173"/>
      <c r="K144" s="174"/>
    </row>
    <row r="145" spans="1:11" s="175" customFormat="1" x14ac:dyDescent="0.2">
      <c r="A145" s="352" t="s">
        <v>96</v>
      </c>
      <c r="B145" s="353"/>
      <c r="C145" s="354"/>
      <c r="D145" s="358" t="s">
        <v>105</v>
      </c>
      <c r="E145" s="359" t="s">
        <v>106</v>
      </c>
      <c r="F145" s="359" t="s">
        <v>77</v>
      </c>
      <c r="G145" s="359" t="s">
        <v>107</v>
      </c>
      <c r="H145" s="358" t="s">
        <v>108</v>
      </c>
      <c r="I145" s="358" t="s">
        <v>109</v>
      </c>
      <c r="J145" s="173"/>
      <c r="K145" s="174"/>
    </row>
    <row r="146" spans="1:11" s="175" customFormat="1" x14ac:dyDescent="0.2">
      <c r="A146" s="355"/>
      <c r="B146" s="356"/>
      <c r="C146" s="357"/>
      <c r="D146" s="358"/>
      <c r="E146" s="359"/>
      <c r="F146" s="359"/>
      <c r="G146" s="359"/>
      <c r="H146" s="358"/>
      <c r="I146" s="358"/>
      <c r="J146" s="173"/>
      <c r="K146" s="174"/>
    </row>
    <row r="147" spans="1:11" s="175" customFormat="1" x14ac:dyDescent="0.2">
      <c r="A147" s="179" t="s">
        <v>110</v>
      </c>
      <c r="B147" s="360" t="s">
        <v>79</v>
      </c>
      <c r="C147" s="361"/>
      <c r="D147" s="358"/>
      <c r="E147" s="359"/>
      <c r="F147" s="359"/>
      <c r="G147" s="359"/>
      <c r="H147" s="358"/>
      <c r="I147" s="358"/>
      <c r="J147" s="173"/>
      <c r="K147" s="174"/>
    </row>
    <row r="148" spans="1:11" s="175" customFormat="1" x14ac:dyDescent="0.2">
      <c r="A148" s="180"/>
      <c r="B148" s="181"/>
      <c r="C148" s="181"/>
      <c r="D148" s="180" t="s">
        <v>141</v>
      </c>
      <c r="E148" s="182" t="s">
        <v>345</v>
      </c>
      <c r="F148" s="180" t="s">
        <v>123</v>
      </c>
      <c r="G148" s="183">
        <v>1.4</v>
      </c>
      <c r="H148" s="126"/>
      <c r="I148" s="184">
        <f>TRUNC((G148*H148),2)</f>
        <v>0</v>
      </c>
      <c r="J148" s="173"/>
      <c r="K148" s="174"/>
    </row>
    <row r="149" spans="1:11" s="175" customFormat="1" x14ac:dyDescent="0.2">
      <c r="A149" s="225"/>
      <c r="B149" s="181"/>
      <c r="C149" s="181"/>
      <c r="D149" s="180" t="s">
        <v>141</v>
      </c>
      <c r="E149" s="182" t="s">
        <v>346</v>
      </c>
      <c r="F149" s="180" t="s">
        <v>123</v>
      </c>
      <c r="G149" s="183">
        <v>3.0000000000000001E-3</v>
      </c>
      <c r="H149" s="126"/>
      <c r="I149" s="184">
        <f t="shared" ref="I149:I157" si="6">TRUNC((G149*H149),2)</f>
        <v>0</v>
      </c>
      <c r="J149" s="173"/>
      <c r="K149" s="174"/>
    </row>
    <row r="150" spans="1:11" s="175" customFormat="1" x14ac:dyDescent="0.2">
      <c r="A150" s="225"/>
      <c r="B150" s="226"/>
      <c r="C150" s="226"/>
      <c r="D150" s="225" t="s">
        <v>141</v>
      </c>
      <c r="E150" s="227" t="s">
        <v>347</v>
      </c>
      <c r="F150" s="225" t="s">
        <v>187</v>
      </c>
      <c r="G150" s="228">
        <v>3.3330000000000002</v>
      </c>
      <c r="H150" s="126"/>
      <c r="I150" s="184">
        <f t="shared" si="6"/>
        <v>0</v>
      </c>
      <c r="J150" s="173"/>
      <c r="K150" s="174"/>
    </row>
    <row r="151" spans="1:11" s="175" customFormat="1" ht="24" x14ac:dyDescent="0.2">
      <c r="A151" s="225"/>
      <c r="B151" s="226"/>
      <c r="C151" s="226"/>
      <c r="D151" s="225" t="s">
        <v>141</v>
      </c>
      <c r="E151" s="227" t="s">
        <v>348</v>
      </c>
      <c r="F151" s="225" t="s">
        <v>187</v>
      </c>
      <c r="G151" s="228">
        <v>5</v>
      </c>
      <c r="H151" s="126"/>
      <c r="I151" s="184">
        <f t="shared" si="6"/>
        <v>0</v>
      </c>
      <c r="J151" s="173"/>
      <c r="K151" s="174"/>
    </row>
    <row r="152" spans="1:11" s="175" customFormat="1" x14ac:dyDescent="0.2">
      <c r="A152" s="225"/>
      <c r="B152" s="226"/>
      <c r="C152" s="226"/>
      <c r="D152" s="225" t="s">
        <v>141</v>
      </c>
      <c r="E152" s="227" t="s">
        <v>349</v>
      </c>
      <c r="F152" s="225" t="s">
        <v>132</v>
      </c>
      <c r="G152" s="228">
        <v>3.149</v>
      </c>
      <c r="H152" s="126"/>
      <c r="I152" s="184">
        <f t="shared" si="6"/>
        <v>0</v>
      </c>
      <c r="J152" s="173"/>
      <c r="K152" s="174"/>
    </row>
    <row r="153" spans="1:11" s="175" customFormat="1" x14ac:dyDescent="0.2">
      <c r="A153" s="225"/>
      <c r="B153" s="226"/>
      <c r="C153" s="226"/>
      <c r="D153" s="225" t="s">
        <v>141</v>
      </c>
      <c r="E153" s="227" t="s">
        <v>350</v>
      </c>
      <c r="F153" s="225" t="s">
        <v>123</v>
      </c>
      <c r="G153" s="228">
        <v>3.4089999999999998</v>
      </c>
      <c r="H153" s="126"/>
      <c r="I153" s="184">
        <f t="shared" si="6"/>
        <v>0</v>
      </c>
      <c r="J153" s="173"/>
      <c r="K153" s="174"/>
    </row>
    <row r="154" spans="1:11" s="175" customFormat="1" x14ac:dyDescent="0.2">
      <c r="A154" s="225"/>
      <c r="B154" s="181"/>
      <c r="C154" s="181"/>
      <c r="D154" s="180" t="s">
        <v>141</v>
      </c>
      <c r="E154" s="182" t="s">
        <v>425</v>
      </c>
      <c r="F154" s="180" t="s">
        <v>121</v>
      </c>
      <c r="G154" s="183">
        <v>1.3</v>
      </c>
      <c r="H154" s="126"/>
      <c r="I154" s="184">
        <f t="shared" si="6"/>
        <v>0</v>
      </c>
      <c r="J154" s="173"/>
      <c r="K154" s="174"/>
    </row>
    <row r="155" spans="1:11" s="175" customFormat="1" x14ac:dyDescent="0.2">
      <c r="A155" s="225"/>
      <c r="B155" s="181"/>
      <c r="C155" s="181"/>
      <c r="D155" s="185" t="s">
        <v>141</v>
      </c>
      <c r="E155" s="186" t="s">
        <v>351</v>
      </c>
      <c r="F155" s="185" t="s">
        <v>187</v>
      </c>
      <c r="G155" s="187">
        <v>0.85499999999999998</v>
      </c>
      <c r="H155" s="126"/>
      <c r="I155" s="184">
        <f t="shared" si="6"/>
        <v>0</v>
      </c>
      <c r="J155" s="173"/>
      <c r="K155" s="174"/>
    </row>
    <row r="156" spans="1:11" s="175" customFormat="1" x14ac:dyDescent="0.2">
      <c r="A156" s="225"/>
      <c r="B156" s="181"/>
      <c r="C156" s="181"/>
      <c r="D156" s="185" t="s">
        <v>142</v>
      </c>
      <c r="E156" s="186" t="s">
        <v>352</v>
      </c>
      <c r="F156" s="185" t="s">
        <v>144</v>
      </c>
      <c r="G156" s="187">
        <v>2.754</v>
      </c>
      <c r="H156" s="126"/>
      <c r="I156" s="184">
        <f t="shared" si="6"/>
        <v>0</v>
      </c>
      <c r="J156" s="173"/>
      <c r="K156" s="174"/>
    </row>
    <row r="157" spans="1:11" s="175" customFormat="1" x14ac:dyDescent="0.2">
      <c r="A157" s="225"/>
      <c r="B157" s="181"/>
      <c r="C157" s="181"/>
      <c r="D157" s="185" t="s">
        <v>142</v>
      </c>
      <c r="E157" s="186" t="s">
        <v>353</v>
      </c>
      <c r="F157" s="180" t="s">
        <v>144</v>
      </c>
      <c r="G157" s="187">
        <v>3.3530000000000002</v>
      </c>
      <c r="H157" s="126"/>
      <c r="I157" s="184">
        <f t="shared" si="6"/>
        <v>0</v>
      </c>
      <c r="J157" s="173"/>
      <c r="K157" s="174"/>
    </row>
    <row r="158" spans="1:11" s="175" customFormat="1" x14ac:dyDescent="0.2">
      <c r="A158" s="362" t="s">
        <v>111</v>
      </c>
      <c r="B158" s="363"/>
      <c r="C158" s="364"/>
      <c r="D158" s="371"/>
      <c r="E158" s="372"/>
      <c r="F158" s="372"/>
      <c r="G158" s="372"/>
      <c r="H158" s="372"/>
      <c r="I158" s="373"/>
      <c r="J158" s="173"/>
      <c r="K158" s="174"/>
    </row>
    <row r="159" spans="1:11" s="175" customFormat="1" x14ac:dyDescent="0.2">
      <c r="A159" s="365"/>
      <c r="B159" s="366"/>
      <c r="C159" s="367"/>
      <c r="D159" s="371"/>
      <c r="E159" s="372"/>
      <c r="F159" s="372"/>
      <c r="G159" s="372"/>
      <c r="H159" s="372"/>
      <c r="I159" s="373"/>
      <c r="J159" s="173"/>
      <c r="K159" s="174"/>
    </row>
    <row r="160" spans="1:11" s="175" customFormat="1" x14ac:dyDescent="0.2">
      <c r="A160" s="368"/>
      <c r="B160" s="369"/>
      <c r="C160" s="370"/>
      <c r="D160" s="371"/>
      <c r="E160" s="372"/>
      <c r="F160" s="372"/>
      <c r="G160" s="372"/>
      <c r="H160" s="372"/>
      <c r="I160" s="373"/>
      <c r="J160" s="173"/>
      <c r="K160" s="174"/>
    </row>
    <row r="161" spans="1:11" x14ac:dyDescent="0.2">
      <c r="A161" s="221"/>
      <c r="B161" s="221"/>
      <c r="C161" s="221"/>
      <c r="D161" s="222"/>
      <c r="E161" s="222"/>
      <c r="F161" s="222"/>
      <c r="G161" s="222"/>
      <c r="H161" s="222"/>
      <c r="I161" s="223"/>
      <c r="J161" s="224"/>
      <c r="K161" s="224"/>
    </row>
    <row r="162" spans="1:11" s="175" customFormat="1" x14ac:dyDescent="0.2">
      <c r="A162" s="172" t="s">
        <v>102</v>
      </c>
      <c r="B162" s="378" t="s">
        <v>58</v>
      </c>
      <c r="C162" s="379"/>
      <c r="D162" s="343" t="s">
        <v>140</v>
      </c>
      <c r="E162" s="344"/>
      <c r="F162" s="344"/>
      <c r="G162" s="344"/>
      <c r="H162" s="344"/>
      <c r="I162" s="345"/>
      <c r="J162" s="173"/>
      <c r="K162" s="174"/>
    </row>
    <row r="163" spans="1:11" s="175" customFormat="1" x14ac:dyDescent="0.2">
      <c r="A163" s="346" t="s">
        <v>103</v>
      </c>
      <c r="B163" s="347"/>
      <c r="C163" s="348"/>
      <c r="D163" s="176"/>
      <c r="E163" s="177"/>
      <c r="F163" s="349" t="s">
        <v>104</v>
      </c>
      <c r="G163" s="350"/>
      <c r="H163" s="351"/>
      <c r="I163" s="178">
        <f>SUM(I167:I172)</f>
        <v>0</v>
      </c>
      <c r="J163" s="173"/>
      <c r="K163" s="174"/>
    </row>
    <row r="164" spans="1:11" s="175" customFormat="1" x14ac:dyDescent="0.2">
      <c r="A164" s="352" t="s">
        <v>96</v>
      </c>
      <c r="B164" s="353"/>
      <c r="C164" s="354"/>
      <c r="D164" s="358" t="s">
        <v>105</v>
      </c>
      <c r="E164" s="359" t="s">
        <v>106</v>
      </c>
      <c r="F164" s="359" t="s">
        <v>77</v>
      </c>
      <c r="G164" s="359" t="s">
        <v>107</v>
      </c>
      <c r="H164" s="358" t="s">
        <v>108</v>
      </c>
      <c r="I164" s="358" t="s">
        <v>109</v>
      </c>
      <c r="J164" s="173"/>
      <c r="K164" s="174"/>
    </row>
    <row r="165" spans="1:11" s="175" customFormat="1" x14ac:dyDescent="0.2">
      <c r="A165" s="355"/>
      <c r="B165" s="356"/>
      <c r="C165" s="357"/>
      <c r="D165" s="358"/>
      <c r="E165" s="359"/>
      <c r="F165" s="359"/>
      <c r="G165" s="359"/>
      <c r="H165" s="358"/>
      <c r="I165" s="358"/>
      <c r="J165" s="173"/>
      <c r="K165" s="174"/>
    </row>
    <row r="166" spans="1:11" s="175" customFormat="1" x14ac:dyDescent="0.2">
      <c r="A166" s="179" t="s">
        <v>110</v>
      </c>
      <c r="B166" s="360" t="s">
        <v>79</v>
      </c>
      <c r="C166" s="361"/>
      <c r="D166" s="358"/>
      <c r="E166" s="359"/>
      <c r="F166" s="359"/>
      <c r="G166" s="359"/>
      <c r="H166" s="358"/>
      <c r="I166" s="358"/>
      <c r="J166" s="173"/>
      <c r="K166" s="174"/>
    </row>
    <row r="167" spans="1:11" s="175" customFormat="1" x14ac:dyDescent="0.2">
      <c r="A167" s="180"/>
      <c r="B167" s="181"/>
      <c r="C167" s="181"/>
      <c r="D167" s="180" t="s">
        <v>141</v>
      </c>
      <c r="E167" s="182" t="s">
        <v>150</v>
      </c>
      <c r="F167" s="180" t="s">
        <v>137</v>
      </c>
      <c r="G167" s="183">
        <v>1</v>
      </c>
      <c r="H167" s="126"/>
      <c r="I167" s="184">
        <f>TRUNC((G167*H167),2)</f>
        <v>0</v>
      </c>
      <c r="J167" s="173"/>
      <c r="K167" s="174"/>
    </row>
    <row r="168" spans="1:11" s="175" customFormat="1" ht="24" x14ac:dyDescent="0.2">
      <c r="A168" s="180"/>
      <c r="B168" s="181"/>
      <c r="C168" s="181"/>
      <c r="D168" s="180" t="s">
        <v>141</v>
      </c>
      <c r="E168" s="182" t="s">
        <v>152</v>
      </c>
      <c r="F168" s="180" t="s">
        <v>137</v>
      </c>
      <c r="G168" s="183">
        <v>1</v>
      </c>
      <c r="H168" s="126"/>
      <c r="I168" s="184">
        <f>TRUNC((G168*H168),2)</f>
        <v>0</v>
      </c>
      <c r="J168" s="173"/>
      <c r="K168" s="174"/>
    </row>
    <row r="169" spans="1:11" s="175" customFormat="1" ht="24" x14ac:dyDescent="0.2">
      <c r="A169" s="180"/>
      <c r="B169" s="181"/>
      <c r="C169" s="181"/>
      <c r="D169" s="180" t="s">
        <v>141</v>
      </c>
      <c r="E169" s="182" t="s">
        <v>151</v>
      </c>
      <c r="F169" s="180" t="s">
        <v>137</v>
      </c>
      <c r="G169" s="183">
        <v>1</v>
      </c>
      <c r="H169" s="126"/>
      <c r="I169" s="184">
        <f>TRUNC((G169*H169),2)</f>
        <v>0</v>
      </c>
      <c r="J169" s="173"/>
      <c r="K169" s="174"/>
    </row>
    <row r="170" spans="1:11" s="175" customFormat="1" x14ac:dyDescent="0.2">
      <c r="A170" s="180"/>
      <c r="B170" s="181"/>
      <c r="C170" s="181"/>
      <c r="D170" s="185" t="s">
        <v>142</v>
      </c>
      <c r="E170" s="186" t="s">
        <v>143</v>
      </c>
      <c r="F170" s="185" t="s">
        <v>144</v>
      </c>
      <c r="G170" s="187">
        <v>110</v>
      </c>
      <c r="H170" s="126"/>
      <c r="I170" s="184">
        <f t="shared" ref="I170:I172" si="7">TRUNC((G170*H170),2)</f>
        <v>0</v>
      </c>
      <c r="J170" s="173"/>
      <c r="K170" s="174"/>
    </row>
    <row r="171" spans="1:11" s="175" customFormat="1" x14ac:dyDescent="0.2">
      <c r="A171" s="180"/>
      <c r="B171" s="181"/>
      <c r="C171" s="181"/>
      <c r="D171" s="185" t="s">
        <v>142</v>
      </c>
      <c r="E171" s="186" t="s">
        <v>146</v>
      </c>
      <c r="F171" s="185" t="s">
        <v>144</v>
      </c>
      <c r="G171" s="187">
        <v>110</v>
      </c>
      <c r="H171" s="126"/>
      <c r="I171" s="184">
        <f t="shared" si="7"/>
        <v>0</v>
      </c>
      <c r="J171" s="173"/>
      <c r="K171" s="174"/>
    </row>
    <row r="172" spans="1:11" s="175" customFormat="1" x14ac:dyDescent="0.2">
      <c r="A172" s="180"/>
      <c r="B172" s="181"/>
      <c r="C172" s="181"/>
      <c r="D172" s="185" t="s">
        <v>142</v>
      </c>
      <c r="E172" s="186" t="s">
        <v>145</v>
      </c>
      <c r="F172" s="180" t="s">
        <v>144</v>
      </c>
      <c r="G172" s="187">
        <v>60</v>
      </c>
      <c r="H172" s="126"/>
      <c r="I172" s="184">
        <f t="shared" si="7"/>
        <v>0</v>
      </c>
      <c r="J172" s="173"/>
      <c r="K172" s="174"/>
    </row>
    <row r="173" spans="1:11" s="175" customFormat="1" x14ac:dyDescent="0.2">
      <c r="A173" s="362" t="s">
        <v>111</v>
      </c>
      <c r="B173" s="363"/>
      <c r="C173" s="364"/>
      <c r="D173" s="371"/>
      <c r="E173" s="372"/>
      <c r="F173" s="372"/>
      <c r="G173" s="372"/>
      <c r="H173" s="372"/>
      <c r="I173" s="373"/>
      <c r="J173" s="173"/>
      <c r="K173" s="174"/>
    </row>
    <row r="174" spans="1:11" s="175" customFormat="1" x14ac:dyDescent="0.2">
      <c r="A174" s="365"/>
      <c r="B174" s="366"/>
      <c r="C174" s="367"/>
      <c r="D174" s="371"/>
      <c r="E174" s="372"/>
      <c r="F174" s="372"/>
      <c r="G174" s="372"/>
      <c r="H174" s="372"/>
      <c r="I174" s="373"/>
      <c r="J174" s="173"/>
      <c r="K174" s="174"/>
    </row>
    <row r="175" spans="1:11" s="175" customFormat="1" x14ac:dyDescent="0.2">
      <c r="A175" s="368"/>
      <c r="B175" s="369"/>
      <c r="C175" s="370"/>
      <c r="D175" s="371"/>
      <c r="E175" s="372"/>
      <c r="F175" s="372"/>
      <c r="G175" s="372"/>
      <c r="H175" s="372"/>
      <c r="I175" s="373"/>
      <c r="J175" s="173"/>
      <c r="K175" s="174"/>
    </row>
    <row r="176" spans="1:11" x14ac:dyDescent="0.2">
      <c r="A176" s="221"/>
      <c r="B176" s="221"/>
      <c r="C176" s="221"/>
      <c r="D176" s="222"/>
      <c r="E176" s="222"/>
      <c r="F176" s="222"/>
      <c r="G176" s="222"/>
      <c r="H176" s="222"/>
      <c r="I176" s="223"/>
      <c r="J176" s="224"/>
      <c r="K176" s="224"/>
    </row>
    <row r="177" spans="1:11" x14ac:dyDescent="0.2">
      <c r="A177" s="221"/>
      <c r="B177" s="221"/>
      <c r="C177" s="221"/>
      <c r="D177" s="222"/>
      <c r="E177" s="222"/>
      <c r="F177" s="222"/>
      <c r="G177" s="222"/>
      <c r="H177" s="222"/>
      <c r="I177" s="223"/>
      <c r="J177" s="224"/>
      <c r="K177" s="224"/>
    </row>
    <row r="178" spans="1:11" x14ac:dyDescent="0.2">
      <c r="A178" s="221"/>
      <c r="B178" s="221"/>
      <c r="C178" s="221"/>
      <c r="D178" s="222"/>
      <c r="E178" s="222"/>
      <c r="F178" s="222"/>
      <c r="G178" s="222"/>
      <c r="H178" s="222"/>
      <c r="I178" s="223"/>
      <c r="J178" s="224"/>
      <c r="K178" s="224"/>
    </row>
    <row r="179" spans="1:11" x14ac:dyDescent="0.2">
      <c r="A179" s="221"/>
      <c r="B179" s="221"/>
      <c r="C179" s="221"/>
      <c r="D179" s="222"/>
      <c r="E179" s="222"/>
      <c r="F179" s="222"/>
      <c r="G179" s="222"/>
      <c r="H179" s="222"/>
      <c r="I179" s="223"/>
      <c r="J179" s="224"/>
      <c r="K179" s="224"/>
    </row>
    <row r="180" spans="1:11" x14ac:dyDescent="0.2">
      <c r="A180" s="221"/>
      <c r="B180" s="221"/>
      <c r="C180" s="221"/>
      <c r="D180" s="222"/>
      <c r="E180" s="222"/>
      <c r="F180" s="222"/>
      <c r="G180" s="222"/>
      <c r="H180" s="222"/>
      <c r="I180" s="223"/>
      <c r="J180" s="224"/>
      <c r="K180" s="224"/>
    </row>
    <row r="181" spans="1:11" x14ac:dyDescent="0.2">
      <c r="A181" s="229"/>
      <c r="B181" s="229"/>
      <c r="C181" s="229"/>
      <c r="D181" s="229"/>
      <c r="E181" s="229"/>
      <c r="F181" s="229"/>
      <c r="G181" s="230"/>
      <c r="H181" s="229"/>
      <c r="I181" s="231"/>
    </row>
    <row r="182" spans="1:11" x14ac:dyDescent="0.2">
      <c r="A182" s="229"/>
      <c r="B182" s="229"/>
      <c r="C182" s="229"/>
      <c r="D182" s="229"/>
      <c r="E182" s="229"/>
      <c r="F182" s="229"/>
      <c r="G182" s="230"/>
      <c r="H182" s="229"/>
      <c r="I182" s="231"/>
    </row>
    <row r="183" spans="1:11" x14ac:dyDescent="0.2">
      <c r="A183" s="229"/>
      <c r="B183" s="229"/>
      <c r="C183" s="229"/>
      <c r="D183" s="229"/>
      <c r="E183" s="229"/>
      <c r="F183" s="229"/>
      <c r="G183" s="230"/>
      <c r="H183" s="229"/>
      <c r="I183" s="231"/>
    </row>
    <row r="184" spans="1:11" x14ac:dyDescent="0.2">
      <c r="A184" s="229"/>
      <c r="B184" s="229"/>
      <c r="C184" s="229"/>
      <c r="D184" s="229"/>
      <c r="E184" s="229"/>
      <c r="F184" s="229"/>
      <c r="G184" s="230"/>
      <c r="H184" s="229"/>
      <c r="I184" s="231"/>
    </row>
    <row r="185" spans="1:11" x14ac:dyDescent="0.2">
      <c r="A185" s="229"/>
      <c r="B185" s="229"/>
      <c r="C185" s="229"/>
      <c r="D185" s="229"/>
      <c r="E185" s="229"/>
      <c r="F185" s="229"/>
      <c r="G185" s="230"/>
      <c r="H185" s="229"/>
      <c r="I185" s="231"/>
    </row>
    <row r="186" spans="1:11" x14ac:dyDescent="0.2">
      <c r="A186" s="232"/>
      <c r="B186" s="232"/>
      <c r="C186" s="232"/>
      <c r="D186" s="232"/>
      <c r="E186" s="232"/>
      <c r="F186" s="232"/>
      <c r="G186" s="233"/>
      <c r="H186" s="232"/>
      <c r="I186" s="234"/>
    </row>
    <row r="187" spans="1:11" x14ac:dyDescent="0.2">
      <c r="A187" s="232"/>
      <c r="B187" s="232"/>
      <c r="C187" s="232"/>
      <c r="D187" s="232"/>
      <c r="E187" s="232"/>
      <c r="F187" s="232"/>
      <c r="G187" s="233"/>
      <c r="H187" s="232"/>
      <c r="I187" s="234"/>
    </row>
    <row r="188" spans="1:11" x14ac:dyDescent="0.2">
      <c r="A188" s="232"/>
      <c r="B188" s="232"/>
      <c r="C188" s="232"/>
      <c r="D188" s="232"/>
      <c r="E188" s="232"/>
      <c r="F188" s="232"/>
      <c r="G188" s="233"/>
      <c r="H188" s="232"/>
      <c r="I188" s="234"/>
    </row>
    <row r="189" spans="1:11" x14ac:dyDescent="0.2">
      <c r="A189" s="232"/>
      <c r="B189" s="232"/>
      <c r="C189" s="232"/>
      <c r="D189" s="232"/>
      <c r="E189" s="232"/>
      <c r="F189" s="232"/>
      <c r="G189" s="233"/>
      <c r="H189" s="232"/>
      <c r="I189" s="234"/>
    </row>
    <row r="190" spans="1:11" x14ac:dyDescent="0.2">
      <c r="A190" s="232"/>
      <c r="B190" s="232"/>
      <c r="C190" s="232"/>
      <c r="D190" s="232"/>
      <c r="E190" s="232"/>
      <c r="F190" s="232"/>
      <c r="G190" s="233"/>
      <c r="H190" s="232"/>
      <c r="I190" s="234"/>
    </row>
    <row r="191" spans="1:11" x14ac:dyDescent="0.2">
      <c r="A191" s="232"/>
      <c r="B191" s="232"/>
      <c r="C191" s="232"/>
      <c r="D191" s="232"/>
      <c r="E191" s="232"/>
      <c r="F191" s="232"/>
      <c r="G191" s="233"/>
      <c r="H191" s="232"/>
      <c r="I191" s="234"/>
    </row>
    <row r="192" spans="1:11" x14ac:dyDescent="0.2">
      <c r="A192" s="232"/>
      <c r="B192" s="232"/>
      <c r="C192" s="232"/>
      <c r="D192" s="232"/>
      <c r="E192" s="232"/>
      <c r="F192" s="232"/>
      <c r="G192" s="233"/>
      <c r="H192" s="232"/>
      <c r="I192" s="234"/>
    </row>
    <row r="193" spans="1:9" x14ac:dyDescent="0.2">
      <c r="A193" s="232"/>
      <c r="B193" s="232"/>
      <c r="C193" s="232"/>
      <c r="D193" s="232"/>
      <c r="E193" s="232"/>
      <c r="F193" s="232"/>
      <c r="G193" s="233"/>
      <c r="H193" s="232"/>
      <c r="I193" s="234"/>
    </row>
    <row r="194" spans="1:9" x14ac:dyDescent="0.2">
      <c r="A194" s="232"/>
      <c r="B194" s="232"/>
      <c r="C194" s="232"/>
      <c r="D194" s="232"/>
      <c r="E194" s="232"/>
      <c r="F194" s="232"/>
      <c r="G194" s="233"/>
      <c r="H194" s="232"/>
      <c r="I194" s="234"/>
    </row>
    <row r="195" spans="1:9" x14ac:dyDescent="0.2">
      <c r="A195" s="232"/>
      <c r="B195" s="232"/>
      <c r="C195" s="232"/>
      <c r="D195" s="232"/>
      <c r="E195" s="232"/>
      <c r="F195" s="232"/>
      <c r="G195" s="233"/>
      <c r="H195" s="232"/>
      <c r="I195" s="234"/>
    </row>
    <row r="196" spans="1:9" x14ac:dyDescent="0.2">
      <c r="A196" s="232"/>
      <c r="B196" s="232"/>
      <c r="C196" s="232"/>
      <c r="D196" s="232"/>
      <c r="E196" s="232"/>
      <c r="F196" s="232"/>
      <c r="G196" s="233"/>
      <c r="H196" s="232"/>
      <c r="I196" s="234"/>
    </row>
    <row r="197" spans="1:9" x14ac:dyDescent="0.2">
      <c r="A197" s="232"/>
      <c r="B197" s="232"/>
      <c r="C197" s="232"/>
      <c r="D197" s="232"/>
      <c r="E197" s="232"/>
      <c r="F197" s="232"/>
      <c r="G197" s="233"/>
      <c r="H197" s="232"/>
      <c r="I197" s="234"/>
    </row>
    <row r="198" spans="1:9" x14ac:dyDescent="0.2">
      <c r="A198" s="232"/>
      <c r="B198" s="232"/>
      <c r="C198" s="232"/>
      <c r="D198" s="232"/>
      <c r="E198" s="232"/>
      <c r="F198" s="232"/>
      <c r="G198" s="233"/>
      <c r="H198" s="232"/>
      <c r="I198" s="234"/>
    </row>
    <row r="199" spans="1:9" x14ac:dyDescent="0.2">
      <c r="A199" s="232"/>
      <c r="B199" s="232"/>
      <c r="C199" s="232"/>
      <c r="D199" s="232"/>
      <c r="E199" s="232"/>
      <c r="F199" s="232"/>
      <c r="G199" s="233"/>
      <c r="H199" s="232"/>
      <c r="I199" s="234"/>
    </row>
    <row r="200" spans="1:9" x14ac:dyDescent="0.2">
      <c r="A200" s="232"/>
      <c r="B200" s="232"/>
      <c r="C200" s="232"/>
      <c r="D200" s="232"/>
      <c r="E200" s="232"/>
      <c r="F200" s="232"/>
      <c r="G200" s="233"/>
      <c r="H200" s="232"/>
      <c r="I200" s="234"/>
    </row>
    <row r="201" spans="1:9" x14ac:dyDescent="0.2">
      <c r="A201" s="232"/>
      <c r="B201" s="232"/>
      <c r="C201" s="232"/>
      <c r="D201" s="232"/>
      <c r="E201" s="232"/>
      <c r="F201" s="232"/>
      <c r="G201" s="233"/>
      <c r="H201" s="232"/>
      <c r="I201" s="234"/>
    </row>
    <row r="202" spans="1:9" x14ac:dyDescent="0.2">
      <c r="A202" s="232"/>
      <c r="B202" s="232"/>
      <c r="C202" s="232"/>
      <c r="D202" s="232"/>
      <c r="E202" s="232"/>
      <c r="F202" s="232"/>
      <c r="G202" s="233"/>
      <c r="H202" s="232"/>
      <c r="I202" s="234"/>
    </row>
    <row r="203" spans="1:9" x14ac:dyDescent="0.2">
      <c r="A203" s="232"/>
      <c r="B203" s="232"/>
      <c r="C203" s="232"/>
      <c r="D203" s="232"/>
      <c r="E203" s="232"/>
      <c r="F203" s="232"/>
      <c r="G203" s="233"/>
      <c r="H203" s="232"/>
      <c r="I203" s="234"/>
    </row>
    <row r="204" spans="1:9" x14ac:dyDescent="0.2">
      <c r="A204" s="232"/>
      <c r="B204" s="232"/>
      <c r="C204" s="232"/>
      <c r="D204" s="232"/>
      <c r="E204" s="232"/>
      <c r="F204" s="232"/>
      <c r="G204" s="233"/>
      <c r="H204" s="232"/>
      <c r="I204" s="234"/>
    </row>
    <row r="205" spans="1:9" x14ac:dyDescent="0.2">
      <c r="A205" s="232"/>
      <c r="B205" s="232"/>
      <c r="C205" s="232"/>
      <c r="D205" s="232"/>
      <c r="E205" s="232"/>
      <c r="F205" s="232"/>
      <c r="G205" s="233"/>
      <c r="H205" s="232"/>
      <c r="I205" s="234"/>
    </row>
  </sheetData>
  <sheetProtection algorithmName="SHA-512" hashValue="5oBXMtnLYKnHortvmIgAWOrDAQuiFasFTQ2DoHW+ffFZopD7/n40CxpsDUdxpG9eXwZcuYo+G8HGa+UgpNVWRw==" saltValue="r7hfqILtCgt+nGiJe1SkmA==" spinCount="100000" sheet="1" objects="1" scenarios="1"/>
  <mergeCells count="202">
    <mergeCell ref="A115:C117"/>
    <mergeCell ref="D115:I115"/>
    <mergeCell ref="D116:I116"/>
    <mergeCell ref="D117:I117"/>
    <mergeCell ref="B97:C97"/>
    <mergeCell ref="D97:I97"/>
    <mergeCell ref="A98:C98"/>
    <mergeCell ref="F98:H98"/>
    <mergeCell ref="A99:C100"/>
    <mergeCell ref="D99:D101"/>
    <mergeCell ref="E99:E101"/>
    <mergeCell ref="F99:F101"/>
    <mergeCell ref="G99:G101"/>
    <mergeCell ref="H99:H101"/>
    <mergeCell ref="I99:I101"/>
    <mergeCell ref="B101:C101"/>
    <mergeCell ref="A93:C95"/>
    <mergeCell ref="D93:I93"/>
    <mergeCell ref="D94:I94"/>
    <mergeCell ref="D95:I95"/>
    <mergeCell ref="A87:C87"/>
    <mergeCell ref="F87:H87"/>
    <mergeCell ref="A88:C89"/>
    <mergeCell ref="D88:D90"/>
    <mergeCell ref="E88:E90"/>
    <mergeCell ref="F88:F90"/>
    <mergeCell ref="G88:G90"/>
    <mergeCell ref="H88:H90"/>
    <mergeCell ref="I88:I90"/>
    <mergeCell ref="B90:C90"/>
    <mergeCell ref="A82:C84"/>
    <mergeCell ref="D82:I82"/>
    <mergeCell ref="D83:I83"/>
    <mergeCell ref="D84:I84"/>
    <mergeCell ref="B86:C86"/>
    <mergeCell ref="D86:I86"/>
    <mergeCell ref="B75:C75"/>
    <mergeCell ref="D75:I75"/>
    <mergeCell ref="A76:C76"/>
    <mergeCell ref="F76:H76"/>
    <mergeCell ref="A77:C78"/>
    <mergeCell ref="D77:D79"/>
    <mergeCell ref="E77:E79"/>
    <mergeCell ref="F77:F79"/>
    <mergeCell ref="G77:G79"/>
    <mergeCell ref="H77:H79"/>
    <mergeCell ref="I77:I79"/>
    <mergeCell ref="B79:C79"/>
    <mergeCell ref="I66:I68"/>
    <mergeCell ref="B68:C68"/>
    <mergeCell ref="A71:C73"/>
    <mergeCell ref="D71:I71"/>
    <mergeCell ref="D72:I72"/>
    <mergeCell ref="D73:I73"/>
    <mergeCell ref="A65:C65"/>
    <mergeCell ref="F65:H65"/>
    <mergeCell ref="A66:C67"/>
    <mergeCell ref="D66:D68"/>
    <mergeCell ref="E66:E68"/>
    <mergeCell ref="F66:F68"/>
    <mergeCell ref="G66:G68"/>
    <mergeCell ref="H66:H68"/>
    <mergeCell ref="A60:C62"/>
    <mergeCell ref="D60:I60"/>
    <mergeCell ref="D61:I61"/>
    <mergeCell ref="D62:I62"/>
    <mergeCell ref="B64:C64"/>
    <mergeCell ref="D64:I64"/>
    <mergeCell ref="B53:C53"/>
    <mergeCell ref="D53:I53"/>
    <mergeCell ref="A54:C54"/>
    <mergeCell ref="F54:H54"/>
    <mergeCell ref="A55:C56"/>
    <mergeCell ref="D55:D57"/>
    <mergeCell ref="E55:E57"/>
    <mergeCell ref="F55:F57"/>
    <mergeCell ref="G55:G57"/>
    <mergeCell ref="H55:H57"/>
    <mergeCell ref="I55:I57"/>
    <mergeCell ref="B57:C57"/>
    <mergeCell ref="A49:C51"/>
    <mergeCell ref="D49:I49"/>
    <mergeCell ref="D50:I50"/>
    <mergeCell ref="D51:I51"/>
    <mergeCell ref="A43:C43"/>
    <mergeCell ref="F43:H43"/>
    <mergeCell ref="A44:C45"/>
    <mergeCell ref="D44:D46"/>
    <mergeCell ref="E44:E46"/>
    <mergeCell ref="F44:F46"/>
    <mergeCell ref="G44:G46"/>
    <mergeCell ref="H44:H46"/>
    <mergeCell ref="A33:C34"/>
    <mergeCell ref="D33:D35"/>
    <mergeCell ref="E33:E35"/>
    <mergeCell ref="F33:F35"/>
    <mergeCell ref="G33:G35"/>
    <mergeCell ref="H33:H35"/>
    <mergeCell ref="I33:I35"/>
    <mergeCell ref="B35:C35"/>
    <mergeCell ref="I44:I46"/>
    <mergeCell ref="B46:C46"/>
    <mergeCell ref="A158:C160"/>
    <mergeCell ref="D158:I158"/>
    <mergeCell ref="D159:I159"/>
    <mergeCell ref="D160:I160"/>
    <mergeCell ref="B143:C143"/>
    <mergeCell ref="D143:I143"/>
    <mergeCell ref="A144:C144"/>
    <mergeCell ref="F144:H144"/>
    <mergeCell ref="A145:C146"/>
    <mergeCell ref="D145:D147"/>
    <mergeCell ref="E145:E147"/>
    <mergeCell ref="F145:F147"/>
    <mergeCell ref="G145:G147"/>
    <mergeCell ref="H145:H147"/>
    <mergeCell ref="I145:I147"/>
    <mergeCell ref="B147:C147"/>
    <mergeCell ref="B162:C162"/>
    <mergeCell ref="D162:I162"/>
    <mergeCell ref="I164:I166"/>
    <mergeCell ref="B166:C166"/>
    <mergeCell ref="A173:C175"/>
    <mergeCell ref="D173:I173"/>
    <mergeCell ref="D174:I174"/>
    <mergeCell ref="D175:I175"/>
    <mergeCell ref="A163:C163"/>
    <mergeCell ref="F163:H163"/>
    <mergeCell ref="A164:C165"/>
    <mergeCell ref="D164:D166"/>
    <mergeCell ref="E164:E166"/>
    <mergeCell ref="F164:F166"/>
    <mergeCell ref="G164:G166"/>
    <mergeCell ref="H164:H166"/>
    <mergeCell ref="A6:I6"/>
    <mergeCell ref="A1:I1"/>
    <mergeCell ref="A2:I2"/>
    <mergeCell ref="A3:I3"/>
    <mergeCell ref="A4:I4"/>
    <mergeCell ref="A5:I5"/>
    <mergeCell ref="A7:I7"/>
    <mergeCell ref="A8:I8"/>
    <mergeCell ref="A27:C29"/>
    <mergeCell ref="D27:I27"/>
    <mergeCell ref="D28:I28"/>
    <mergeCell ref="D29:I29"/>
    <mergeCell ref="B17:C17"/>
    <mergeCell ref="D17:I17"/>
    <mergeCell ref="A18:C18"/>
    <mergeCell ref="F18:H18"/>
    <mergeCell ref="A19:C20"/>
    <mergeCell ref="D19:D21"/>
    <mergeCell ref="E19:E21"/>
    <mergeCell ref="F19:F21"/>
    <mergeCell ref="G19:G21"/>
    <mergeCell ref="H19:H21"/>
    <mergeCell ref="I19:I21"/>
    <mergeCell ref="B21:C21"/>
    <mergeCell ref="A139:C141"/>
    <mergeCell ref="D139:I139"/>
    <mergeCell ref="D140:I140"/>
    <mergeCell ref="D141:I141"/>
    <mergeCell ref="B131:C131"/>
    <mergeCell ref="D131:I131"/>
    <mergeCell ref="A132:C132"/>
    <mergeCell ref="F132:H132"/>
    <mergeCell ref="A133:C134"/>
    <mergeCell ref="D133:D135"/>
    <mergeCell ref="B135:C135"/>
    <mergeCell ref="A127:C129"/>
    <mergeCell ref="D127:I127"/>
    <mergeCell ref="D128:I128"/>
    <mergeCell ref="D129:I129"/>
    <mergeCell ref="E133:E135"/>
    <mergeCell ref="F133:F135"/>
    <mergeCell ref="G133:G135"/>
    <mergeCell ref="H133:H135"/>
    <mergeCell ref="I133:I135"/>
    <mergeCell ref="A9:I9"/>
    <mergeCell ref="H11:I11"/>
    <mergeCell ref="B119:C119"/>
    <mergeCell ref="D119:I119"/>
    <mergeCell ref="A120:C120"/>
    <mergeCell ref="F120:H120"/>
    <mergeCell ref="A121:C122"/>
    <mergeCell ref="D121:D123"/>
    <mergeCell ref="E121:E123"/>
    <mergeCell ref="F121:F123"/>
    <mergeCell ref="G121:G123"/>
    <mergeCell ref="H121:H123"/>
    <mergeCell ref="I121:I123"/>
    <mergeCell ref="B123:C123"/>
    <mergeCell ref="A38:C40"/>
    <mergeCell ref="D38:I38"/>
    <mergeCell ref="D39:I39"/>
    <mergeCell ref="D40:I40"/>
    <mergeCell ref="B42:C42"/>
    <mergeCell ref="D42:I42"/>
    <mergeCell ref="B31:C31"/>
    <mergeCell ref="D31:I31"/>
    <mergeCell ref="A32:C32"/>
    <mergeCell ref="F32:H32"/>
  </mergeCells>
  <conditionalFormatting sqref="H22:H26 H36:H37 H47:H48 H58:H59 H69:H70 H80:H81 H91:H92 H102:H114 H124:H126 H136:H138 H148:H157 H167:H172">
    <cfRule type="notContainsBlanks" dxfId="3" priority="1">
      <formula>LEN(TRIM(H22))&gt;0</formula>
    </cfRule>
  </conditionalFormatting>
  <printOptions horizontalCentered="1"/>
  <pageMargins left="0.25" right="0.25" top="0.75" bottom="0.75" header="0.3" footer="0.3"/>
  <pageSetup paperSize="9" scale="57" firstPageNumber="0" fitToHeight="0" orientation="portrait" horizontalDpi="300" verticalDpi="300" r:id="rId1"/>
  <rowBreaks count="2" manualBreakCount="2">
    <brk id="84" max="8" man="1"/>
    <brk id="16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D15" sqref="D15"/>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32" t="s">
        <v>511</v>
      </c>
      <c r="B1" s="433"/>
      <c r="C1" s="434"/>
    </row>
    <row r="2" spans="1:3" ht="15" customHeight="1" x14ac:dyDescent="0.2">
      <c r="A2" s="435"/>
      <c r="B2" s="436"/>
      <c r="C2" s="437"/>
    </row>
    <row r="3" spans="1:3" ht="15" customHeight="1" x14ac:dyDescent="0.2">
      <c r="A3" s="435"/>
      <c r="B3" s="436"/>
      <c r="C3" s="437"/>
    </row>
    <row r="4" spans="1:3" ht="15" customHeight="1" x14ac:dyDescent="0.2">
      <c r="A4" s="435"/>
      <c r="B4" s="436"/>
      <c r="C4" s="437"/>
    </row>
    <row r="5" spans="1:3" s="22" customFormat="1" ht="30" customHeight="1" thickBot="1" x14ac:dyDescent="0.25">
      <c r="A5" s="438" t="s">
        <v>508</v>
      </c>
      <c r="B5" s="439"/>
      <c r="C5" s="440"/>
    </row>
    <row r="6" spans="1:3" ht="15" customHeight="1" x14ac:dyDescent="0.2">
      <c r="A6" s="441" t="s">
        <v>512</v>
      </c>
      <c r="B6" s="443" t="s">
        <v>1</v>
      </c>
      <c r="C6" s="445" t="s">
        <v>513</v>
      </c>
    </row>
    <row r="7" spans="1:3" ht="15" customHeight="1" thickBot="1" x14ac:dyDescent="0.25">
      <c r="A7" s="442"/>
      <c r="B7" s="444"/>
      <c r="C7" s="446"/>
    </row>
    <row r="8" spans="1:3" ht="15" customHeight="1" x14ac:dyDescent="0.25">
      <c r="A8" s="23" t="s">
        <v>514</v>
      </c>
      <c r="B8" s="24" t="s">
        <v>515</v>
      </c>
      <c r="C8" s="25">
        <f>SUM(C9:C12)</f>
        <v>0</v>
      </c>
    </row>
    <row r="9" spans="1:3" ht="15" customHeight="1" x14ac:dyDescent="0.25">
      <c r="A9" s="26" t="s">
        <v>516</v>
      </c>
      <c r="B9" s="27" t="s">
        <v>517</v>
      </c>
      <c r="C9" s="28"/>
    </row>
    <row r="10" spans="1:3" ht="15" customHeight="1" x14ac:dyDescent="0.25">
      <c r="A10" s="26" t="s">
        <v>518</v>
      </c>
      <c r="B10" s="27" t="s">
        <v>519</v>
      </c>
      <c r="C10" s="28"/>
    </row>
    <row r="11" spans="1:3" ht="15" customHeight="1" x14ac:dyDescent="0.25">
      <c r="A11" s="26" t="s">
        <v>520</v>
      </c>
      <c r="B11" s="29" t="s">
        <v>521</v>
      </c>
      <c r="C11" s="30"/>
    </row>
    <row r="12" spans="1:3" ht="15" customHeight="1" thickBot="1" x14ac:dyDescent="0.3">
      <c r="A12" s="31" t="s">
        <v>522</v>
      </c>
      <c r="B12" s="32" t="s">
        <v>523</v>
      </c>
      <c r="C12" s="33"/>
    </row>
    <row r="13" spans="1:3" ht="15" customHeight="1" thickBot="1" x14ac:dyDescent="0.3">
      <c r="A13" s="34"/>
      <c r="B13" s="35"/>
      <c r="C13" s="36"/>
    </row>
    <row r="14" spans="1:3" ht="15" customHeight="1" x14ac:dyDescent="0.25">
      <c r="A14" s="23" t="s">
        <v>524</v>
      </c>
      <c r="B14" s="24" t="s">
        <v>525</v>
      </c>
      <c r="C14" s="25">
        <f>SUM(C15)</f>
        <v>0</v>
      </c>
    </row>
    <row r="15" spans="1:3" ht="15" customHeight="1" thickBot="1" x14ac:dyDescent="0.3">
      <c r="A15" s="31" t="s">
        <v>526</v>
      </c>
      <c r="B15" s="32" t="s">
        <v>527</v>
      </c>
      <c r="C15" s="33"/>
    </row>
    <row r="16" spans="1:3" ht="15" customHeight="1" thickBot="1" x14ac:dyDescent="0.3">
      <c r="A16" s="34"/>
      <c r="B16" s="35"/>
      <c r="C16" s="37"/>
    </row>
    <row r="17" spans="1:3" ht="15" customHeight="1" x14ac:dyDescent="0.25">
      <c r="A17" s="23" t="s">
        <v>528</v>
      </c>
      <c r="B17" s="24" t="s">
        <v>529</v>
      </c>
      <c r="C17" s="25">
        <f>SUM(C18:C21)</f>
        <v>0</v>
      </c>
    </row>
    <row r="18" spans="1:3" ht="15" customHeight="1" x14ac:dyDescent="0.25">
      <c r="A18" s="26" t="s">
        <v>530</v>
      </c>
      <c r="B18" s="27" t="s">
        <v>531</v>
      </c>
      <c r="C18" s="28"/>
    </row>
    <row r="19" spans="1:3" ht="15" customHeight="1" x14ac:dyDescent="0.25">
      <c r="A19" s="26" t="s">
        <v>532</v>
      </c>
      <c r="B19" s="27" t="s">
        <v>533</v>
      </c>
      <c r="C19" s="28"/>
    </row>
    <row r="20" spans="1:3" ht="15" customHeight="1" x14ac:dyDescent="0.25">
      <c r="A20" s="26" t="s">
        <v>534</v>
      </c>
      <c r="B20" s="27" t="s">
        <v>535</v>
      </c>
      <c r="C20" s="28"/>
    </row>
    <row r="21" spans="1:3" ht="15" customHeight="1" thickBot="1" x14ac:dyDescent="0.3">
      <c r="A21" s="31" t="s">
        <v>536</v>
      </c>
      <c r="B21" s="32" t="s">
        <v>537</v>
      </c>
      <c r="C21" s="28"/>
    </row>
    <row r="22" spans="1:3" ht="15" customHeight="1" thickBot="1" x14ac:dyDescent="0.3">
      <c r="A22" s="34"/>
      <c r="B22" s="38"/>
      <c r="C22" s="36"/>
    </row>
    <row r="23" spans="1:3" ht="15" customHeight="1" thickBot="1" x14ac:dyDescent="0.3">
      <c r="A23" s="39" t="s">
        <v>538</v>
      </c>
      <c r="B23" s="40" t="s">
        <v>539</v>
      </c>
      <c r="C23" s="41">
        <f>((1+(C9+C10+C11))*(1+C12)*(1+C15)/(1-(C18+C19+C20+C21))-1)</f>
        <v>0</v>
      </c>
    </row>
    <row r="24" spans="1:3" ht="15" customHeight="1" x14ac:dyDescent="0.25">
      <c r="A24" s="34"/>
      <c r="B24" s="35"/>
      <c r="C24" s="42"/>
    </row>
    <row r="25" spans="1:3" ht="15" customHeight="1" x14ac:dyDescent="0.25">
      <c r="A25" s="447" t="s">
        <v>540</v>
      </c>
      <c r="B25" s="448"/>
      <c r="C25" s="449"/>
    </row>
    <row r="26" spans="1:3" ht="15" customHeight="1" x14ac:dyDescent="0.25">
      <c r="A26" s="43"/>
      <c r="B26" s="35"/>
      <c r="C26" s="42"/>
    </row>
    <row r="27" spans="1:3" ht="15" x14ac:dyDescent="0.25">
      <c r="A27" s="34"/>
      <c r="B27" s="35"/>
      <c r="C27" s="42"/>
    </row>
    <row r="28" spans="1:3" ht="21" x14ac:dyDescent="0.35">
      <c r="A28" s="34"/>
      <c r="B28" s="44" t="s">
        <v>541</v>
      </c>
      <c r="C28" s="42"/>
    </row>
    <row r="29" spans="1:3" ht="21" x14ac:dyDescent="0.35">
      <c r="A29" s="34"/>
      <c r="B29" s="44" t="s">
        <v>542</v>
      </c>
      <c r="C29" s="42"/>
    </row>
    <row r="30" spans="1:3" ht="21" x14ac:dyDescent="0.35">
      <c r="A30" s="45"/>
      <c r="B30" s="46"/>
      <c r="C30" s="47"/>
    </row>
  </sheetData>
  <sheetProtection algorithmName="SHA-512" hashValue="GPWi4R01ypbLRzr1h2siFc/o5I9LkouLpj3A+QMc9ldfFZzOiCXD/3Eg85RlCUAV8GpAdNTukcHmxc5NM0A7Dg==" saltValue="I82Ug+Vj0sNdQUHQsvQu3A==" spinCount="100000" sheet="1" objects="1" scenarios="1" deleteRows="0"/>
  <mergeCells count="6">
    <mergeCell ref="A25:C25"/>
    <mergeCell ref="A1:C4"/>
    <mergeCell ref="A5:C5"/>
    <mergeCell ref="A6:A7"/>
    <mergeCell ref="B6:B7"/>
    <mergeCell ref="C6:C7"/>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B10" sqref="B10"/>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32" t="s">
        <v>543</v>
      </c>
      <c r="B1" s="433"/>
      <c r="C1" s="434"/>
    </row>
    <row r="2" spans="1:3" ht="15" customHeight="1" x14ac:dyDescent="0.2">
      <c r="A2" s="435"/>
      <c r="B2" s="436"/>
      <c r="C2" s="437"/>
    </row>
    <row r="3" spans="1:3" ht="15" customHeight="1" x14ac:dyDescent="0.2">
      <c r="A3" s="435"/>
      <c r="B3" s="436"/>
      <c r="C3" s="437"/>
    </row>
    <row r="4" spans="1:3" ht="15" customHeight="1" x14ac:dyDescent="0.2">
      <c r="A4" s="435"/>
      <c r="B4" s="436"/>
      <c r="C4" s="437"/>
    </row>
    <row r="5" spans="1:3" ht="30" customHeight="1" thickBot="1" x14ac:dyDescent="0.25">
      <c r="A5" s="438" t="s">
        <v>508</v>
      </c>
      <c r="B5" s="439"/>
      <c r="C5" s="440"/>
    </row>
    <row r="6" spans="1:3" ht="15" customHeight="1" x14ac:dyDescent="0.2">
      <c r="A6" s="441" t="s">
        <v>512</v>
      </c>
      <c r="B6" s="443" t="s">
        <v>1</v>
      </c>
      <c r="C6" s="445" t="s">
        <v>513</v>
      </c>
    </row>
    <row r="7" spans="1:3" ht="15" customHeight="1" thickBot="1" x14ac:dyDescent="0.25">
      <c r="A7" s="442"/>
      <c r="B7" s="444"/>
      <c r="C7" s="446"/>
    </row>
    <row r="8" spans="1:3" ht="15" customHeight="1" x14ac:dyDescent="0.25">
      <c r="A8" s="23" t="s">
        <v>514</v>
      </c>
      <c r="B8" s="24" t="s">
        <v>515</v>
      </c>
      <c r="C8" s="25">
        <f>SUM(C9:C12)</f>
        <v>0</v>
      </c>
    </row>
    <row r="9" spans="1:3" ht="15" customHeight="1" x14ac:dyDescent="0.25">
      <c r="A9" s="26" t="s">
        <v>516</v>
      </c>
      <c r="B9" s="27" t="s">
        <v>517</v>
      </c>
      <c r="C9" s="28"/>
    </row>
    <row r="10" spans="1:3" ht="15" customHeight="1" x14ac:dyDescent="0.25">
      <c r="A10" s="26" t="s">
        <v>518</v>
      </c>
      <c r="B10" s="27" t="s">
        <v>519</v>
      </c>
      <c r="C10" s="28"/>
    </row>
    <row r="11" spans="1:3" ht="15" customHeight="1" x14ac:dyDescent="0.25">
      <c r="A11" s="26" t="s">
        <v>520</v>
      </c>
      <c r="B11" s="29" t="s">
        <v>521</v>
      </c>
      <c r="C11" s="30"/>
    </row>
    <row r="12" spans="1:3" ht="15" customHeight="1" thickBot="1" x14ac:dyDescent="0.3">
      <c r="A12" s="31" t="s">
        <v>522</v>
      </c>
      <c r="B12" s="32" t="s">
        <v>523</v>
      </c>
      <c r="C12" s="33"/>
    </row>
    <row r="13" spans="1:3" ht="15" customHeight="1" thickBot="1" x14ac:dyDescent="0.3">
      <c r="A13" s="34"/>
      <c r="B13" s="35"/>
      <c r="C13" s="36"/>
    </row>
    <row r="14" spans="1:3" ht="15" customHeight="1" x14ac:dyDescent="0.25">
      <c r="A14" s="23" t="s">
        <v>524</v>
      </c>
      <c r="B14" s="24" t="s">
        <v>525</v>
      </c>
      <c r="C14" s="25">
        <f>SUM(C15)</f>
        <v>0</v>
      </c>
    </row>
    <row r="15" spans="1:3" ht="15" customHeight="1" thickBot="1" x14ac:dyDescent="0.3">
      <c r="A15" s="31" t="s">
        <v>526</v>
      </c>
      <c r="B15" s="32" t="s">
        <v>527</v>
      </c>
      <c r="C15" s="33"/>
    </row>
    <row r="16" spans="1:3" ht="15" customHeight="1" thickBot="1" x14ac:dyDescent="0.3">
      <c r="A16" s="34"/>
      <c r="B16" s="35"/>
      <c r="C16" s="37"/>
    </row>
    <row r="17" spans="1:3" ht="15" customHeight="1" x14ac:dyDescent="0.25">
      <c r="A17" s="23" t="s">
        <v>528</v>
      </c>
      <c r="B17" s="24" t="s">
        <v>529</v>
      </c>
      <c r="C17" s="25">
        <f>SUM(C18:C21)</f>
        <v>0</v>
      </c>
    </row>
    <row r="18" spans="1:3" ht="15" customHeight="1" x14ac:dyDescent="0.25">
      <c r="A18" s="26" t="s">
        <v>530</v>
      </c>
      <c r="B18" s="27" t="s">
        <v>531</v>
      </c>
      <c r="C18" s="28"/>
    </row>
    <row r="19" spans="1:3" ht="15" customHeight="1" x14ac:dyDescent="0.25">
      <c r="A19" s="26" t="s">
        <v>532</v>
      </c>
      <c r="B19" s="27" t="s">
        <v>533</v>
      </c>
      <c r="C19" s="28"/>
    </row>
    <row r="20" spans="1:3" ht="15" customHeight="1" x14ac:dyDescent="0.25">
      <c r="A20" s="26" t="s">
        <v>534</v>
      </c>
      <c r="B20" s="27" t="s">
        <v>535</v>
      </c>
      <c r="C20" s="28"/>
    </row>
    <row r="21" spans="1:3" ht="15" customHeight="1" thickBot="1" x14ac:dyDescent="0.3">
      <c r="A21" s="31" t="s">
        <v>536</v>
      </c>
      <c r="B21" s="32" t="s">
        <v>537</v>
      </c>
      <c r="C21" s="28"/>
    </row>
    <row r="22" spans="1:3" ht="15" customHeight="1" thickBot="1" x14ac:dyDescent="0.3">
      <c r="A22" s="34"/>
      <c r="B22" s="38"/>
      <c r="C22" s="36"/>
    </row>
    <row r="23" spans="1:3" ht="15" customHeight="1" thickBot="1" x14ac:dyDescent="0.3">
      <c r="A23" s="39" t="s">
        <v>538</v>
      </c>
      <c r="B23" s="40" t="s">
        <v>539</v>
      </c>
      <c r="C23" s="41">
        <f>((1+(C9+C10+C11))*(1+C12)*(1+C15)/(1-(C18+C19+C20+C21))-1)</f>
        <v>0</v>
      </c>
    </row>
    <row r="24" spans="1:3" ht="15" customHeight="1" x14ac:dyDescent="0.25">
      <c r="A24" s="34"/>
      <c r="B24" s="35"/>
      <c r="C24" s="42"/>
    </row>
    <row r="25" spans="1:3" ht="15" customHeight="1" x14ac:dyDescent="0.25">
      <c r="A25" s="447" t="s">
        <v>540</v>
      </c>
      <c r="B25" s="448"/>
      <c r="C25" s="449"/>
    </row>
    <row r="26" spans="1:3" ht="15" customHeight="1" x14ac:dyDescent="0.25">
      <c r="A26" s="43"/>
      <c r="B26" s="35"/>
      <c r="C26" s="42"/>
    </row>
    <row r="27" spans="1:3" ht="15" x14ac:dyDescent="0.25">
      <c r="A27" s="34"/>
      <c r="B27" s="35"/>
      <c r="C27" s="42"/>
    </row>
    <row r="28" spans="1:3" ht="21" x14ac:dyDescent="0.35">
      <c r="A28" s="34"/>
      <c r="B28" s="44" t="s">
        <v>541</v>
      </c>
      <c r="C28" s="42"/>
    </row>
    <row r="29" spans="1:3" ht="21" x14ac:dyDescent="0.35">
      <c r="A29" s="34"/>
      <c r="B29" s="44" t="s">
        <v>542</v>
      </c>
      <c r="C29" s="42"/>
    </row>
    <row r="30" spans="1:3" ht="21" x14ac:dyDescent="0.35">
      <c r="A30" s="45"/>
      <c r="B30" s="46"/>
      <c r="C30" s="47"/>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B10" sqref="B10"/>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32" t="s">
        <v>544</v>
      </c>
      <c r="B1" s="433"/>
      <c r="C1" s="434"/>
    </row>
    <row r="2" spans="1:3" ht="15" customHeight="1" x14ac:dyDescent="0.2">
      <c r="A2" s="435"/>
      <c r="B2" s="436"/>
      <c r="C2" s="437"/>
    </row>
    <row r="3" spans="1:3" ht="15" customHeight="1" x14ac:dyDescent="0.2">
      <c r="A3" s="435"/>
      <c r="B3" s="436"/>
      <c r="C3" s="437"/>
    </row>
    <row r="4" spans="1:3" ht="15" customHeight="1" x14ac:dyDescent="0.2">
      <c r="A4" s="435"/>
      <c r="B4" s="436"/>
      <c r="C4" s="437"/>
    </row>
    <row r="5" spans="1:3" ht="30" customHeight="1" thickBot="1" x14ac:dyDescent="0.25">
      <c r="A5" s="438" t="s">
        <v>508</v>
      </c>
      <c r="B5" s="439"/>
      <c r="C5" s="440"/>
    </row>
    <row r="6" spans="1:3" ht="15" customHeight="1" x14ac:dyDescent="0.2">
      <c r="A6" s="441" t="s">
        <v>512</v>
      </c>
      <c r="B6" s="443" t="s">
        <v>1</v>
      </c>
      <c r="C6" s="445" t="s">
        <v>513</v>
      </c>
    </row>
    <row r="7" spans="1:3" ht="15" customHeight="1" thickBot="1" x14ac:dyDescent="0.25">
      <c r="A7" s="442"/>
      <c r="B7" s="444"/>
      <c r="C7" s="446"/>
    </row>
    <row r="8" spans="1:3" ht="15" customHeight="1" x14ac:dyDescent="0.25">
      <c r="A8" s="23" t="s">
        <v>514</v>
      </c>
      <c r="B8" s="24" t="s">
        <v>515</v>
      </c>
      <c r="C8" s="25">
        <f>SUM(C9:C12)</f>
        <v>0</v>
      </c>
    </row>
    <row r="9" spans="1:3" ht="15" customHeight="1" x14ac:dyDescent="0.25">
      <c r="A9" s="26" t="s">
        <v>516</v>
      </c>
      <c r="B9" s="27" t="s">
        <v>517</v>
      </c>
      <c r="C9" s="28"/>
    </row>
    <row r="10" spans="1:3" ht="15" customHeight="1" x14ac:dyDescent="0.25">
      <c r="A10" s="26" t="s">
        <v>518</v>
      </c>
      <c r="B10" s="27" t="s">
        <v>519</v>
      </c>
      <c r="C10" s="28"/>
    </row>
    <row r="11" spans="1:3" ht="15" customHeight="1" x14ac:dyDescent="0.25">
      <c r="A11" s="26" t="s">
        <v>520</v>
      </c>
      <c r="B11" s="29" t="s">
        <v>521</v>
      </c>
      <c r="C11" s="30"/>
    </row>
    <row r="12" spans="1:3" ht="15" customHeight="1" thickBot="1" x14ac:dyDescent="0.3">
      <c r="A12" s="31" t="s">
        <v>522</v>
      </c>
      <c r="B12" s="32" t="s">
        <v>523</v>
      </c>
      <c r="C12" s="33"/>
    </row>
    <row r="13" spans="1:3" ht="15" customHeight="1" thickBot="1" x14ac:dyDescent="0.3">
      <c r="A13" s="34"/>
      <c r="B13" s="35"/>
      <c r="C13" s="36"/>
    </row>
    <row r="14" spans="1:3" ht="15" customHeight="1" x14ac:dyDescent="0.25">
      <c r="A14" s="23" t="s">
        <v>524</v>
      </c>
      <c r="B14" s="24" t="s">
        <v>525</v>
      </c>
      <c r="C14" s="25">
        <f>SUM(C15)</f>
        <v>0</v>
      </c>
    </row>
    <row r="15" spans="1:3" ht="15" customHeight="1" thickBot="1" x14ac:dyDescent="0.3">
      <c r="A15" s="31" t="s">
        <v>526</v>
      </c>
      <c r="B15" s="32" t="s">
        <v>527</v>
      </c>
      <c r="C15" s="33"/>
    </row>
    <row r="16" spans="1:3" ht="15" customHeight="1" thickBot="1" x14ac:dyDescent="0.3">
      <c r="A16" s="34"/>
      <c r="B16" s="35"/>
      <c r="C16" s="37"/>
    </row>
    <row r="17" spans="1:3" ht="15" customHeight="1" x14ac:dyDescent="0.25">
      <c r="A17" s="23" t="s">
        <v>528</v>
      </c>
      <c r="B17" s="24" t="s">
        <v>529</v>
      </c>
      <c r="C17" s="25">
        <f>SUM(C18:C21)</f>
        <v>0</v>
      </c>
    </row>
    <row r="18" spans="1:3" ht="15" customHeight="1" x14ac:dyDescent="0.25">
      <c r="A18" s="26" t="s">
        <v>530</v>
      </c>
      <c r="B18" s="27" t="s">
        <v>531</v>
      </c>
      <c r="C18" s="28"/>
    </row>
    <row r="19" spans="1:3" ht="15" customHeight="1" x14ac:dyDescent="0.25">
      <c r="A19" s="26" t="s">
        <v>532</v>
      </c>
      <c r="B19" s="27" t="s">
        <v>533</v>
      </c>
      <c r="C19" s="28"/>
    </row>
    <row r="20" spans="1:3" ht="15" customHeight="1" x14ac:dyDescent="0.25">
      <c r="A20" s="26" t="s">
        <v>534</v>
      </c>
      <c r="B20" s="27" t="s">
        <v>535</v>
      </c>
      <c r="C20" s="28"/>
    </row>
    <row r="21" spans="1:3" ht="15" customHeight="1" thickBot="1" x14ac:dyDescent="0.3">
      <c r="A21" s="31" t="s">
        <v>536</v>
      </c>
      <c r="B21" s="32" t="s">
        <v>537</v>
      </c>
      <c r="C21" s="28"/>
    </row>
    <row r="22" spans="1:3" ht="15" customHeight="1" thickBot="1" x14ac:dyDescent="0.3">
      <c r="A22" s="34"/>
      <c r="B22" s="38"/>
      <c r="C22" s="36"/>
    </row>
    <row r="23" spans="1:3" ht="15" customHeight="1" thickBot="1" x14ac:dyDescent="0.3">
      <c r="A23" s="39" t="s">
        <v>538</v>
      </c>
      <c r="B23" s="40" t="s">
        <v>539</v>
      </c>
      <c r="C23" s="41">
        <f>((1+(C9+C10+C11))*(1+C12)*(1+C15)/(1-(C18+C19+C20+C21))-1)</f>
        <v>0</v>
      </c>
    </row>
    <row r="24" spans="1:3" ht="15" customHeight="1" x14ac:dyDescent="0.25">
      <c r="A24" s="34"/>
      <c r="B24" s="35"/>
      <c r="C24" s="42"/>
    </row>
    <row r="25" spans="1:3" ht="15" customHeight="1" x14ac:dyDescent="0.25">
      <c r="A25" s="447" t="s">
        <v>540</v>
      </c>
      <c r="B25" s="448"/>
      <c r="C25" s="449"/>
    </row>
    <row r="26" spans="1:3" ht="15" customHeight="1" x14ac:dyDescent="0.25">
      <c r="A26" s="43"/>
      <c r="B26" s="35"/>
      <c r="C26" s="42"/>
    </row>
    <row r="27" spans="1:3" ht="15" x14ac:dyDescent="0.25">
      <c r="A27" s="34"/>
      <c r="B27" s="35"/>
      <c r="C27" s="42"/>
    </row>
    <row r="28" spans="1:3" ht="21" x14ac:dyDescent="0.35">
      <c r="A28" s="34"/>
      <c r="B28" s="44" t="s">
        <v>541</v>
      </c>
      <c r="C28" s="42"/>
    </row>
    <row r="29" spans="1:3" ht="21" x14ac:dyDescent="0.35">
      <c r="A29" s="34"/>
      <c r="B29" s="44" t="s">
        <v>542</v>
      </c>
      <c r="C29" s="42"/>
    </row>
    <row r="30" spans="1:3" ht="21" x14ac:dyDescent="0.35">
      <c r="A30" s="45"/>
      <c r="B30" s="46"/>
      <c r="C30" s="47"/>
    </row>
  </sheetData>
  <sheetProtection algorithmName="SHA-512" hashValue="ErqukIqgavwPdZrrDq95HREMPeaHmcFFDGUoNTpOsVjwEe5DM7nXp8386cpwHBnMCT35W8cA9q9QSO5EcH2MZw==" saltValue="uMlyW/QlLFH2wc+C7yJiNA==" spinCount="100000" sheet="1" objects="1" scenarios="1"/>
  <mergeCells count="6">
    <mergeCell ref="A25:C25"/>
    <mergeCell ref="A1:C4"/>
    <mergeCell ref="A5:C5"/>
    <mergeCell ref="A6:A7"/>
    <mergeCell ref="B6:B7"/>
    <mergeCell ref="C6:C7"/>
  </mergeCells>
  <conditionalFormatting sqref="C9:C12 C15 C18:C21">
    <cfRule type="cellIs" dxfId="0"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CCU!Titulos_de_impressao</vt:lpstr>
      <vt:lpstr>Cronograma!Titulos_de_impressao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proplan-p049652</cp:lastModifiedBy>
  <cp:lastPrinted>2022-09-14T18:38:31Z</cp:lastPrinted>
  <dcterms:created xsi:type="dcterms:W3CDTF">2016-09-13T14:47:55Z</dcterms:created>
  <dcterms:modified xsi:type="dcterms:W3CDTF">2022-09-14T19:14:40Z</dcterms:modified>
</cp:coreProperties>
</file>