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mc:AlternateContent xmlns:mc="http://schemas.openxmlformats.org/markup-compatibility/2006">
    <mc:Choice Requires="x15">
      <x15ac:absPath xmlns:x15ac="http://schemas.microsoft.com/office/spreadsheetml/2010/11/ac" url="Y:\Gerência de Licitações e Aquisições\Unidade Educacional Santa Clara - Alfenas\Prédio O\Fase II\"/>
    </mc:Choice>
  </mc:AlternateContent>
  <xr:revisionPtr revIDLastSave="0" documentId="13_ncr:1_{10F71225-440C-4B69-B4E0-159C262A4E96}" xr6:coauthVersionLast="36" xr6:coauthVersionMax="36" xr10:uidLastSave="{00000000-0000-0000-0000-000000000000}"/>
  <bookViews>
    <workbookView xWindow="0" yWindow="0" windowWidth="28800" windowHeight="12330" tabRatio="891" xr2:uid="{00000000-000D-0000-FFFF-FFFF00000000}"/>
  </bookViews>
  <sheets>
    <sheet name="Planilha" sheetId="24" r:id="rId1"/>
    <sheet name="Cronograma" sheetId="64" r:id="rId2"/>
    <sheet name="CCU" sheetId="10" r:id="rId3"/>
    <sheet name="Demonst. BDI - Equipamentos" sheetId="65" r:id="rId4"/>
    <sheet name="Demonst. BDI - Serviços" sheetId="66" r:id="rId5"/>
    <sheet name="Demonst. BDI - Obra" sheetId="67" r:id="rId6"/>
  </sheets>
  <definedNames>
    <definedName name="_xlnm._FilterDatabase" localSheetId="1" hidden="1">Cronograma!$A$17:$R$279</definedName>
    <definedName name="_xlnm._FilterDatabase" localSheetId="0" hidden="1">Planilha!$A$17:$J$278</definedName>
    <definedName name="_xlnm.Print_Area" localSheetId="2">CCU!$A$1:$I$265</definedName>
    <definedName name="_xlnm.Print_Area" localSheetId="1">Cronograma!$A$1:$R$286</definedName>
    <definedName name="_xlnm.Print_Area" localSheetId="0">Planilha!$A$1:$J$285</definedName>
    <definedName name="_xlnm.Print_Titles" localSheetId="2">CCU!$1:$16</definedName>
    <definedName name="_xlnm.Print_Titles" localSheetId="1">Cronograma!$1:$18</definedName>
    <definedName name="_xlnm.Print_Titles" localSheetId="0">Planilha!$1:$18</definedName>
  </definedNames>
  <calcPr calcId="191029" iterateDelta="1E-4"/>
</workbook>
</file>

<file path=xl/calcChain.xml><?xml version="1.0" encoding="utf-8"?>
<calcChain xmlns="http://schemas.openxmlformats.org/spreadsheetml/2006/main">
  <c r="R81" i="64" l="1"/>
  <c r="C23" i="67" l="1"/>
  <c r="C17" i="67"/>
  <c r="C14" i="67"/>
  <c r="C8" i="67"/>
  <c r="C23" i="66"/>
  <c r="C17" i="66"/>
  <c r="C14" i="66"/>
  <c r="C8" i="66"/>
  <c r="C23" i="65"/>
  <c r="C17" i="65"/>
  <c r="C14" i="65"/>
  <c r="C8" i="65"/>
  <c r="H26" i="24"/>
  <c r="H27" i="24"/>
  <c r="H28" i="24"/>
  <c r="H29" i="24"/>
  <c r="H30" i="24"/>
  <c r="H34" i="24"/>
  <c r="H36" i="24"/>
  <c r="I271" i="24"/>
  <c r="I269" i="24"/>
  <c r="I239" i="24"/>
  <c r="I238" i="24"/>
  <c r="I229" i="24"/>
  <c r="I228" i="24"/>
  <c r="I226" i="24"/>
  <c r="I225" i="24"/>
  <c r="I224" i="24"/>
  <c r="I222" i="24"/>
  <c r="I221" i="24"/>
  <c r="I220" i="24"/>
  <c r="I219" i="24"/>
  <c r="I210" i="24"/>
  <c r="I209" i="24"/>
  <c r="I208" i="24"/>
  <c r="I204" i="24"/>
  <c r="I203" i="24"/>
  <c r="I202" i="24"/>
  <c r="I201" i="24"/>
  <c r="I200" i="24"/>
  <c r="I198" i="24"/>
  <c r="I197" i="24"/>
  <c r="I196" i="24"/>
  <c r="I195" i="24"/>
  <c r="I194" i="24"/>
  <c r="I193" i="24"/>
  <c r="I192" i="24"/>
  <c r="I191" i="24"/>
  <c r="I190" i="24"/>
  <c r="I189" i="24"/>
  <c r="I188" i="24"/>
  <c r="I187" i="24"/>
  <c r="I186" i="24"/>
  <c r="I185" i="24"/>
  <c r="I184" i="24"/>
  <c r="I183" i="24"/>
  <c r="I182" i="24"/>
  <c r="I181" i="24"/>
  <c r="I180" i="24"/>
  <c r="I179" i="24"/>
  <c r="I177" i="24"/>
  <c r="I176" i="24"/>
  <c r="I175" i="24"/>
  <c r="I174" i="24"/>
  <c r="I173" i="24"/>
  <c r="I172" i="24"/>
  <c r="I171" i="24"/>
  <c r="I170" i="24"/>
  <c r="I169" i="24"/>
  <c r="I168" i="24"/>
  <c r="I167" i="24"/>
  <c r="I166" i="24"/>
  <c r="I165" i="24"/>
  <c r="I164" i="24"/>
  <c r="I163" i="24"/>
  <c r="I162" i="24"/>
  <c r="I161" i="24"/>
  <c r="I156" i="24"/>
  <c r="I154" i="24"/>
  <c r="I153" i="24"/>
  <c r="I148" i="24"/>
  <c r="I147" i="24"/>
  <c r="I146" i="24"/>
  <c r="I145" i="24"/>
  <c r="I144" i="24"/>
  <c r="I143" i="24"/>
  <c r="I142" i="24"/>
  <c r="I137" i="24"/>
  <c r="I136" i="24"/>
  <c r="I134" i="24"/>
  <c r="I133" i="24"/>
  <c r="I132" i="24"/>
  <c r="I130" i="24"/>
  <c r="I129" i="24"/>
  <c r="I128" i="24"/>
  <c r="I127" i="24"/>
  <c r="I126" i="24"/>
  <c r="I125" i="24"/>
  <c r="I97" i="24"/>
  <c r="I96" i="24"/>
  <c r="I95" i="24"/>
  <c r="I91" i="24"/>
  <c r="I90" i="24"/>
  <c r="I89" i="24"/>
  <c r="I88" i="24"/>
  <c r="I87" i="24"/>
  <c r="I86" i="24"/>
  <c r="I84" i="24"/>
  <c r="I83" i="24"/>
  <c r="I82" i="24"/>
  <c r="I81" i="24"/>
  <c r="I80" i="24"/>
  <c r="I79" i="24"/>
  <c r="I78" i="24"/>
  <c r="I77" i="24"/>
  <c r="I76" i="24"/>
  <c r="I74" i="24"/>
  <c r="I73" i="24"/>
  <c r="I72" i="24"/>
  <c r="I71" i="24"/>
  <c r="I70" i="24"/>
  <c r="I69" i="24"/>
  <c r="I68" i="24"/>
  <c r="I67" i="24"/>
  <c r="I66" i="24"/>
  <c r="I57" i="24"/>
  <c r="I56" i="24"/>
  <c r="I55" i="24"/>
  <c r="I54" i="24"/>
  <c r="I52" i="24"/>
  <c r="I51" i="24"/>
  <c r="I50" i="24"/>
  <c r="I49" i="24"/>
  <c r="I48" i="24"/>
  <c r="I47" i="24"/>
  <c r="I45" i="24"/>
  <c r="I44" i="24"/>
  <c r="I43" i="24"/>
  <c r="I42" i="24"/>
  <c r="I41" i="24"/>
  <c r="I36" i="24"/>
  <c r="I35" i="24"/>
  <c r="I34" i="24"/>
  <c r="I256" i="24"/>
  <c r="I244" i="24"/>
  <c r="I243" i="24"/>
  <c r="I233" i="24"/>
  <c r="I155" i="24"/>
  <c r="I149" i="24"/>
  <c r="I120" i="24"/>
  <c r="I118" i="24"/>
  <c r="I116" i="24"/>
  <c r="I115" i="24"/>
  <c r="I114" i="24"/>
  <c r="I113" i="24"/>
  <c r="I112" i="24"/>
  <c r="I111" i="24"/>
  <c r="I110" i="24"/>
  <c r="I109" i="24"/>
  <c r="I108" i="24"/>
  <c r="I107" i="24"/>
  <c r="I106" i="24"/>
  <c r="I105" i="24"/>
  <c r="I104" i="24"/>
  <c r="I103" i="24"/>
  <c r="I102" i="24"/>
  <c r="I30" i="24"/>
  <c r="I29" i="24"/>
  <c r="I28" i="24"/>
  <c r="I27" i="24"/>
  <c r="I26" i="24"/>
  <c r="I22" i="24"/>
  <c r="I21" i="24"/>
  <c r="I20" i="24"/>
  <c r="R136" i="64" l="1"/>
  <c r="R137" i="64"/>
  <c r="A136" i="64"/>
  <c r="A137" i="64"/>
  <c r="B135" i="64"/>
  <c r="B136" i="64"/>
  <c r="B137" i="64"/>
  <c r="H137" i="24"/>
  <c r="J137" i="24" s="1"/>
  <c r="E137" i="64" s="1"/>
  <c r="H136" i="24"/>
  <c r="J136" i="24" s="1"/>
  <c r="E136" i="64" s="1"/>
  <c r="R22" i="64" l="1"/>
  <c r="A22" i="64"/>
  <c r="B22" i="64"/>
  <c r="H22" i="24" l="1"/>
  <c r="J22" i="24" s="1"/>
  <c r="E22" i="64" s="1"/>
  <c r="R228" i="64"/>
  <c r="R229" i="64"/>
  <c r="R209" i="64"/>
  <c r="R210" i="64"/>
  <c r="R182" i="64"/>
  <c r="R183" i="64"/>
  <c r="R184" i="64"/>
  <c r="R185" i="64"/>
  <c r="R186" i="64"/>
  <c r="R187" i="64"/>
  <c r="R188" i="64"/>
  <c r="R189" i="64"/>
  <c r="R190" i="64"/>
  <c r="R191" i="64"/>
  <c r="R192" i="64"/>
  <c r="R193" i="64"/>
  <c r="R194" i="64"/>
  <c r="R195" i="64"/>
  <c r="R196" i="64"/>
  <c r="R197" i="64"/>
  <c r="R198" i="64"/>
  <c r="R200" i="64"/>
  <c r="R201" i="64"/>
  <c r="R202" i="64"/>
  <c r="R203" i="64"/>
  <c r="R204" i="64"/>
  <c r="R165" i="64"/>
  <c r="R166" i="64"/>
  <c r="R167" i="64"/>
  <c r="R168" i="64"/>
  <c r="R169" i="64"/>
  <c r="R170" i="64"/>
  <c r="R171" i="64"/>
  <c r="R172" i="64"/>
  <c r="R173" i="64"/>
  <c r="R174" i="64"/>
  <c r="R175" i="64"/>
  <c r="R176" i="64"/>
  <c r="R177" i="64"/>
  <c r="R179" i="64"/>
  <c r="R180" i="64"/>
  <c r="R181" i="64"/>
  <c r="R164" i="64"/>
  <c r="R163" i="64"/>
  <c r="R162" i="64"/>
  <c r="R161" i="64"/>
  <c r="R156" i="64"/>
  <c r="R155" i="64"/>
  <c r="R154" i="64"/>
  <c r="R153" i="64"/>
  <c r="R132" i="64"/>
  <c r="R115" i="64"/>
  <c r="R116" i="64"/>
  <c r="R118" i="64"/>
  <c r="R120" i="64"/>
  <c r="R96" i="64"/>
  <c r="R97" i="64"/>
  <c r="R51" i="64"/>
  <c r="A239" i="64"/>
  <c r="B238" i="64"/>
  <c r="B239" i="64"/>
  <c r="A223" i="64"/>
  <c r="A224" i="64"/>
  <c r="A225" i="64"/>
  <c r="A226" i="64"/>
  <c r="A228" i="64"/>
  <c r="A229" i="64"/>
  <c r="B227" i="64"/>
  <c r="B228" i="64"/>
  <c r="B229" i="64"/>
  <c r="B220" i="64"/>
  <c r="B221" i="64"/>
  <c r="B222" i="64"/>
  <c r="B223" i="64"/>
  <c r="B224" i="64"/>
  <c r="B225" i="64"/>
  <c r="B226" i="64"/>
  <c r="A220" i="64"/>
  <c r="A221" i="64"/>
  <c r="A222" i="64"/>
  <c r="B219" i="64"/>
  <c r="A219" i="64"/>
  <c r="A210" i="64"/>
  <c r="A209" i="64"/>
  <c r="B210" i="64"/>
  <c r="A208" i="64"/>
  <c r="B187" i="64"/>
  <c r="B188" i="64"/>
  <c r="B189" i="64"/>
  <c r="B190" i="64"/>
  <c r="B191" i="64"/>
  <c r="B192" i="64"/>
  <c r="B193" i="64"/>
  <c r="B194" i="64"/>
  <c r="B195" i="64"/>
  <c r="B196" i="64"/>
  <c r="B197" i="64"/>
  <c r="B198" i="64"/>
  <c r="B199" i="64"/>
  <c r="B200" i="64"/>
  <c r="B201" i="64"/>
  <c r="B202" i="64"/>
  <c r="B203" i="64"/>
  <c r="B204" i="64"/>
  <c r="B171" i="64"/>
  <c r="B172" i="64"/>
  <c r="B173" i="64"/>
  <c r="B174" i="64"/>
  <c r="B175" i="64"/>
  <c r="B176" i="64"/>
  <c r="B177" i="64"/>
  <c r="B178" i="64"/>
  <c r="B179" i="64"/>
  <c r="B180" i="64"/>
  <c r="B181" i="64"/>
  <c r="B182" i="64"/>
  <c r="B183" i="64"/>
  <c r="B184" i="64"/>
  <c r="B185" i="64"/>
  <c r="B186" i="64"/>
  <c r="B161" i="64"/>
  <c r="B162" i="64"/>
  <c r="B163" i="64"/>
  <c r="B164" i="64"/>
  <c r="B165" i="64"/>
  <c r="B166" i="64"/>
  <c r="B167" i="64"/>
  <c r="B168" i="64"/>
  <c r="B169" i="64"/>
  <c r="B170" i="64"/>
  <c r="A161" i="64"/>
  <c r="A162" i="64"/>
  <c r="A163" i="64"/>
  <c r="A164" i="64"/>
  <c r="A165" i="64"/>
  <c r="A166" i="64"/>
  <c r="A167" i="64"/>
  <c r="A168" i="64"/>
  <c r="A169" i="64"/>
  <c r="A170" i="64"/>
  <c r="A171" i="64"/>
  <c r="A172" i="64"/>
  <c r="A173" i="64"/>
  <c r="A174" i="64"/>
  <c r="A175" i="64"/>
  <c r="A176" i="64"/>
  <c r="A177" i="64"/>
  <c r="A179" i="64"/>
  <c r="A180" i="64"/>
  <c r="A181" i="64"/>
  <c r="A182" i="64"/>
  <c r="A183" i="64"/>
  <c r="A184" i="64"/>
  <c r="A185" i="64"/>
  <c r="A186" i="64"/>
  <c r="A187" i="64"/>
  <c r="A188" i="64"/>
  <c r="A189" i="64"/>
  <c r="A190" i="64"/>
  <c r="A191" i="64"/>
  <c r="A192" i="64"/>
  <c r="A193" i="64"/>
  <c r="A194" i="64"/>
  <c r="A195" i="64"/>
  <c r="A196" i="64"/>
  <c r="A197" i="64"/>
  <c r="A198" i="64"/>
  <c r="A200" i="64"/>
  <c r="A201" i="64"/>
  <c r="A202" i="64"/>
  <c r="A203" i="64"/>
  <c r="A204" i="64"/>
  <c r="B160" i="64"/>
  <c r="A154" i="64"/>
  <c r="A155" i="64"/>
  <c r="A156" i="64"/>
  <c r="B154" i="64"/>
  <c r="B155" i="64"/>
  <c r="B156" i="64"/>
  <c r="B153" i="64"/>
  <c r="A153" i="64"/>
  <c r="A143" i="64"/>
  <c r="A144" i="64"/>
  <c r="A145" i="64"/>
  <c r="A146" i="64"/>
  <c r="A147" i="64"/>
  <c r="A148" i="64"/>
  <c r="A149" i="64"/>
  <c r="B143" i="64"/>
  <c r="B144" i="64"/>
  <c r="B145" i="64"/>
  <c r="B146" i="64"/>
  <c r="B147" i="64"/>
  <c r="B148" i="64"/>
  <c r="B149" i="64"/>
  <c r="A125" i="64"/>
  <c r="A126" i="64"/>
  <c r="A127" i="64"/>
  <c r="A128" i="64"/>
  <c r="A129" i="64"/>
  <c r="A130" i="64"/>
  <c r="A132" i="64"/>
  <c r="A133" i="64"/>
  <c r="A134" i="64"/>
  <c r="E131" i="64"/>
  <c r="B125" i="64"/>
  <c r="B126" i="64"/>
  <c r="B127" i="64"/>
  <c r="B128" i="64"/>
  <c r="B129" i="64"/>
  <c r="B130" i="64"/>
  <c r="B131" i="64"/>
  <c r="B132" i="64"/>
  <c r="B133" i="64"/>
  <c r="B134" i="64"/>
  <c r="B124" i="64"/>
  <c r="B115" i="64"/>
  <c r="B116" i="64"/>
  <c r="B117" i="64"/>
  <c r="B118" i="64"/>
  <c r="B119" i="64"/>
  <c r="B120" i="64"/>
  <c r="A115" i="64"/>
  <c r="A116" i="64"/>
  <c r="A118" i="64"/>
  <c r="A120" i="64"/>
  <c r="A103" i="64"/>
  <c r="A104" i="64"/>
  <c r="A105" i="64"/>
  <c r="A106" i="64"/>
  <c r="A107" i="64"/>
  <c r="A108" i="64"/>
  <c r="A109" i="64"/>
  <c r="A110" i="64"/>
  <c r="A111" i="64"/>
  <c r="A112" i="64"/>
  <c r="A113" i="64"/>
  <c r="A114" i="64"/>
  <c r="B103" i="64"/>
  <c r="B104" i="64"/>
  <c r="B105" i="64"/>
  <c r="B106" i="64"/>
  <c r="B107" i="64"/>
  <c r="B108" i="64"/>
  <c r="B109" i="64"/>
  <c r="B110" i="64"/>
  <c r="B111" i="64"/>
  <c r="B112" i="64"/>
  <c r="B113" i="64"/>
  <c r="B114" i="64"/>
  <c r="B96" i="64"/>
  <c r="B97" i="64"/>
  <c r="A96" i="64"/>
  <c r="A97" i="64"/>
  <c r="B95" i="64"/>
  <c r="A95" i="64"/>
  <c r="B84" i="64"/>
  <c r="B85" i="64"/>
  <c r="B86" i="64"/>
  <c r="B87" i="64"/>
  <c r="B88" i="64"/>
  <c r="B89" i="64"/>
  <c r="B90" i="64"/>
  <c r="B91" i="64"/>
  <c r="B66" i="64"/>
  <c r="B67" i="64"/>
  <c r="B68" i="64"/>
  <c r="B69" i="64"/>
  <c r="B70" i="64"/>
  <c r="B71" i="64"/>
  <c r="B72" i="64"/>
  <c r="B73" i="64"/>
  <c r="B74" i="64"/>
  <c r="B75" i="64"/>
  <c r="B76" i="64"/>
  <c r="B77" i="64"/>
  <c r="B78" i="64"/>
  <c r="B79" i="64"/>
  <c r="B80" i="64"/>
  <c r="B81" i="64"/>
  <c r="B82" i="64"/>
  <c r="B83" i="64"/>
  <c r="A81" i="64"/>
  <c r="A82" i="64"/>
  <c r="A83" i="64"/>
  <c r="A84" i="64"/>
  <c r="A86" i="64"/>
  <c r="A87" i="64"/>
  <c r="A88" i="64"/>
  <c r="A89" i="64"/>
  <c r="A90" i="64"/>
  <c r="A91" i="64"/>
  <c r="A66" i="64"/>
  <c r="A67" i="64"/>
  <c r="A68" i="64"/>
  <c r="A69" i="64"/>
  <c r="A70" i="64"/>
  <c r="A71" i="64"/>
  <c r="A72" i="64"/>
  <c r="A73" i="64"/>
  <c r="A74" i="64"/>
  <c r="A76" i="64"/>
  <c r="A77" i="64"/>
  <c r="A78" i="64"/>
  <c r="A79" i="64"/>
  <c r="A80" i="64"/>
  <c r="B65" i="64"/>
  <c r="B41" i="64"/>
  <c r="B42" i="64"/>
  <c r="B43" i="64"/>
  <c r="B44" i="64"/>
  <c r="B45" i="64"/>
  <c r="B46" i="64"/>
  <c r="B47" i="64"/>
  <c r="B48" i="64"/>
  <c r="B49" i="64"/>
  <c r="B50" i="64"/>
  <c r="B51" i="64"/>
  <c r="B52" i="64"/>
  <c r="B53" i="64"/>
  <c r="B54" i="64"/>
  <c r="B55" i="64"/>
  <c r="B56" i="64"/>
  <c r="B57" i="64"/>
  <c r="B40" i="64"/>
  <c r="A41" i="64"/>
  <c r="A42" i="64"/>
  <c r="A43" i="64"/>
  <c r="A44" i="64"/>
  <c r="A45" i="64"/>
  <c r="A47" i="64"/>
  <c r="A48" i="64"/>
  <c r="A49" i="64"/>
  <c r="A50" i="64"/>
  <c r="A51" i="64"/>
  <c r="A52" i="64"/>
  <c r="A54" i="64"/>
  <c r="A55" i="64"/>
  <c r="A56" i="64"/>
  <c r="A57" i="64"/>
  <c r="A34" i="64"/>
  <c r="B35" i="64"/>
  <c r="B36" i="64"/>
  <c r="A35" i="64"/>
  <c r="A36" i="64"/>
  <c r="B27" i="64"/>
  <c r="B28" i="64"/>
  <c r="B29" i="64"/>
  <c r="B30" i="64"/>
  <c r="A27" i="64"/>
  <c r="A28" i="64"/>
  <c r="A29" i="64"/>
  <c r="A30" i="64"/>
  <c r="B21" i="64"/>
  <c r="B20" i="64"/>
  <c r="A21" i="64"/>
  <c r="A20" i="64"/>
  <c r="H203" i="24"/>
  <c r="I226" i="10"/>
  <c r="I222" i="10" s="1"/>
  <c r="H204" i="24"/>
  <c r="J204" i="24" l="1"/>
  <c r="E204" i="64" s="1"/>
  <c r="J203" i="24"/>
  <c r="E203" i="64" s="1"/>
  <c r="H130" i="24"/>
  <c r="J130" i="24" s="1"/>
  <c r="E130" i="64" s="1"/>
  <c r="D231" i="10"/>
  <c r="G246" i="10"/>
  <c r="I246" i="10" s="1"/>
  <c r="F229" i="24"/>
  <c r="H228" i="24"/>
  <c r="J228" i="24" s="1"/>
  <c r="E228" i="64" s="1"/>
  <c r="F97" i="24"/>
  <c r="F220" i="24" s="1"/>
  <c r="F222" i="24" s="1"/>
  <c r="H222" i="24" l="1"/>
  <c r="J222" i="24" s="1"/>
  <c r="E222" i="64" s="1"/>
  <c r="F224" i="24"/>
  <c r="F225" i="24" s="1"/>
  <c r="F221" i="24"/>
  <c r="H229" i="24"/>
  <c r="J229" i="24" s="1"/>
  <c r="E229" i="64" s="1"/>
  <c r="H97" i="24"/>
  <c r="J97" i="24" s="1"/>
  <c r="E97" i="64" s="1"/>
  <c r="F238" i="24" l="1"/>
  <c r="F239" i="24" s="1"/>
  <c r="F128" i="24"/>
  <c r="F129" i="24" s="1"/>
  <c r="F219" i="24"/>
  <c r="H96" i="24" l="1"/>
  <c r="J96" i="24" s="1"/>
  <c r="E96" i="64" s="1"/>
  <c r="I204" i="10"/>
  <c r="I200" i="10" s="1"/>
  <c r="G193" i="10"/>
  <c r="G192" i="10"/>
  <c r="G194" i="10"/>
  <c r="I194" i="10" s="1"/>
  <c r="G182" i="10"/>
  <c r="I182" i="10" s="1"/>
  <c r="G181" i="10"/>
  <c r="G180" i="10"/>
  <c r="G170" i="10"/>
  <c r="I170" i="10" s="1"/>
  <c r="G169" i="10"/>
  <c r="G168" i="10"/>
  <c r="G146" i="10"/>
  <c r="G145" i="10"/>
  <c r="G144" i="10"/>
  <c r="G134" i="10"/>
  <c r="G133" i="10"/>
  <c r="G132" i="10"/>
  <c r="G122" i="10"/>
  <c r="G121" i="10"/>
  <c r="G120" i="10"/>
  <c r="G86" i="10"/>
  <c r="G85" i="10"/>
  <c r="G84" i="10"/>
  <c r="G74" i="10"/>
  <c r="G73" i="10"/>
  <c r="G72" i="10"/>
  <c r="G50" i="10"/>
  <c r="G49" i="10"/>
  <c r="G48" i="10"/>
  <c r="D187" i="10"/>
  <c r="D175" i="10"/>
  <c r="D163" i="10"/>
  <c r="H114" i="24"/>
  <c r="H113" i="24"/>
  <c r="H252" i="24"/>
  <c r="H214" i="24"/>
  <c r="J214" i="24" s="1"/>
  <c r="H156" i="24"/>
  <c r="J156" i="24" s="1"/>
  <c r="E156" i="64" s="1"/>
  <c r="H154" i="24"/>
  <c r="J154" i="24" s="1"/>
  <c r="E154" i="64" s="1"/>
  <c r="H153" i="24"/>
  <c r="J153" i="24" s="1"/>
  <c r="E153" i="64" s="1"/>
  <c r="I215" i="10"/>
  <c r="G216" i="10"/>
  <c r="D209" i="10"/>
  <c r="H148" i="24"/>
  <c r="J148" i="24" s="1"/>
  <c r="E148" i="64" s="1"/>
  <c r="H147" i="24"/>
  <c r="J147" i="24" s="1"/>
  <c r="E147" i="64" s="1"/>
  <c r="H146" i="24"/>
  <c r="J146" i="24" s="1"/>
  <c r="E146" i="64" s="1"/>
  <c r="H145" i="24"/>
  <c r="J145" i="24" s="1"/>
  <c r="E145" i="64" s="1"/>
  <c r="H144" i="24"/>
  <c r="J144" i="24" s="1"/>
  <c r="E144" i="64" s="1"/>
  <c r="H142" i="24"/>
  <c r="J142" i="24" s="1"/>
  <c r="I181" i="10" l="1"/>
  <c r="I180" i="10"/>
  <c r="I192" i="10"/>
  <c r="I193" i="10"/>
  <c r="I168" i="10"/>
  <c r="I169" i="10"/>
  <c r="I216" i="10"/>
  <c r="H155" i="24" s="1"/>
  <c r="G97" i="10"/>
  <c r="G96" i="10"/>
  <c r="H202" i="24"/>
  <c r="J202" i="24" s="1"/>
  <c r="E202" i="64" s="1"/>
  <c r="H201" i="24"/>
  <c r="J201" i="24" s="1"/>
  <c r="E201" i="64" s="1"/>
  <c r="H198" i="24"/>
  <c r="J198" i="24" s="1"/>
  <c r="E198" i="64" s="1"/>
  <c r="H197" i="24"/>
  <c r="J197" i="24" s="1"/>
  <c r="E197" i="64" s="1"/>
  <c r="H196" i="24"/>
  <c r="J196" i="24" s="1"/>
  <c r="E196" i="64" s="1"/>
  <c r="H195" i="24"/>
  <c r="J195" i="24" s="1"/>
  <c r="E195" i="64" s="1"/>
  <c r="H194" i="24"/>
  <c r="J194" i="24" s="1"/>
  <c r="E194" i="64" s="1"/>
  <c r="H193" i="24"/>
  <c r="J193" i="24" s="1"/>
  <c r="E193" i="64" s="1"/>
  <c r="H192" i="24"/>
  <c r="J192" i="24" s="1"/>
  <c r="E192" i="64" s="1"/>
  <c r="H191" i="24"/>
  <c r="J191" i="24" s="1"/>
  <c r="E191" i="64" s="1"/>
  <c r="H190" i="24"/>
  <c r="J190" i="24" s="1"/>
  <c r="E190" i="64" s="1"/>
  <c r="H189" i="24"/>
  <c r="J189" i="24" s="1"/>
  <c r="E189" i="64" s="1"/>
  <c r="H188" i="24"/>
  <c r="J188" i="24" s="1"/>
  <c r="E188" i="64" s="1"/>
  <c r="H187" i="24"/>
  <c r="J187" i="24" s="1"/>
  <c r="E187" i="64" s="1"/>
  <c r="H186" i="24"/>
  <c r="J186" i="24" s="1"/>
  <c r="E186" i="64" s="1"/>
  <c r="H185" i="24"/>
  <c r="J185" i="24" s="1"/>
  <c r="E185" i="64" s="1"/>
  <c r="H184" i="24"/>
  <c r="J184" i="24" s="1"/>
  <c r="E184" i="64" s="1"/>
  <c r="H183" i="24"/>
  <c r="J183" i="24" s="1"/>
  <c r="E183" i="64" s="1"/>
  <c r="H182" i="24"/>
  <c r="J182" i="24" s="1"/>
  <c r="E182" i="64" s="1"/>
  <c r="H181" i="24"/>
  <c r="J181" i="24" s="1"/>
  <c r="E181" i="64" s="1"/>
  <c r="H180" i="24"/>
  <c r="J180" i="24" s="1"/>
  <c r="E180" i="64" s="1"/>
  <c r="H179" i="24"/>
  <c r="J179" i="24" s="1"/>
  <c r="E179" i="64" s="1"/>
  <c r="H177" i="24"/>
  <c r="J177" i="24" s="1"/>
  <c r="E177" i="64" s="1"/>
  <c r="H176" i="24"/>
  <c r="J176" i="24" s="1"/>
  <c r="E176" i="64" s="1"/>
  <c r="H175" i="24"/>
  <c r="J175" i="24" s="1"/>
  <c r="E175" i="64" s="1"/>
  <c r="H174" i="24"/>
  <c r="J174" i="24" s="1"/>
  <c r="E174" i="64" s="1"/>
  <c r="H173" i="24"/>
  <c r="J173" i="24" s="1"/>
  <c r="E173" i="64" s="1"/>
  <c r="H172" i="24"/>
  <c r="J172" i="24" s="1"/>
  <c r="E172" i="64" s="1"/>
  <c r="H171" i="24"/>
  <c r="J171" i="24" s="1"/>
  <c r="E171" i="64" s="1"/>
  <c r="H170" i="24"/>
  <c r="J170" i="24" s="1"/>
  <c r="E170" i="64" s="1"/>
  <c r="H169" i="24"/>
  <c r="J169" i="24" s="1"/>
  <c r="E169" i="64" s="1"/>
  <c r="H168" i="24"/>
  <c r="J168" i="24" s="1"/>
  <c r="E168" i="64" s="1"/>
  <c r="H167" i="24"/>
  <c r="J167" i="24" s="1"/>
  <c r="E167" i="64" s="1"/>
  <c r="H166" i="24"/>
  <c r="J166" i="24" s="1"/>
  <c r="E166" i="64" s="1"/>
  <c r="H165" i="24"/>
  <c r="J165" i="24" s="1"/>
  <c r="E165" i="64" s="1"/>
  <c r="H164" i="24"/>
  <c r="J164" i="24" s="1"/>
  <c r="E164" i="64" s="1"/>
  <c r="H163" i="24"/>
  <c r="J163" i="24" s="1"/>
  <c r="E163" i="64" s="1"/>
  <c r="H200" i="24"/>
  <c r="J200" i="24" s="1"/>
  <c r="E200" i="64" s="1"/>
  <c r="H162" i="24"/>
  <c r="J162" i="24" s="1"/>
  <c r="E162" i="64" s="1"/>
  <c r="H161" i="24"/>
  <c r="J161" i="24" s="1"/>
  <c r="E161" i="64" s="1"/>
  <c r="H210" i="24"/>
  <c r="J210" i="24" s="1"/>
  <c r="E210" i="64" s="1"/>
  <c r="H95" i="24"/>
  <c r="O205" i="64" l="1"/>
  <c r="N205" i="64"/>
  <c r="J95" i="24"/>
  <c r="E95" i="64" s="1"/>
  <c r="I188" i="10"/>
  <c r="I176" i="10"/>
  <c r="I164" i="10"/>
  <c r="H157" i="24"/>
  <c r="H205" i="24"/>
  <c r="F74" i="24"/>
  <c r="F73" i="24"/>
  <c r="F72" i="24"/>
  <c r="F71" i="24"/>
  <c r="F70" i="24"/>
  <c r="F69" i="24"/>
  <c r="F68" i="24"/>
  <c r="F67" i="24"/>
  <c r="F66" i="24"/>
  <c r="F45" i="24"/>
  <c r="F44" i="24"/>
  <c r="F43" i="24"/>
  <c r="F42" i="24"/>
  <c r="F41" i="24"/>
  <c r="H83" i="24"/>
  <c r="J83" i="24" s="1"/>
  <c r="E83" i="64" s="1"/>
  <c r="H82" i="24"/>
  <c r="J82" i="24" s="1"/>
  <c r="E82" i="64" s="1"/>
  <c r="H80" i="24"/>
  <c r="J80" i="24" s="1"/>
  <c r="E80" i="64" s="1"/>
  <c r="H79" i="24"/>
  <c r="J79" i="24" s="1"/>
  <c r="E79" i="64" s="1"/>
  <c r="H77" i="24"/>
  <c r="J77" i="24" s="1"/>
  <c r="E77" i="64" s="1"/>
  <c r="H76" i="24"/>
  <c r="J76" i="24" s="1"/>
  <c r="E76" i="64" s="1"/>
  <c r="J36" i="24"/>
  <c r="E36" i="64" s="1"/>
  <c r="P98" i="64" l="1"/>
  <c r="L98" i="64"/>
  <c r="F98" i="64"/>
  <c r="E98" i="64"/>
  <c r="H98" i="64"/>
  <c r="K98" i="64"/>
  <c r="Q98" i="64"/>
  <c r="M98" i="64"/>
  <c r="J98" i="64"/>
  <c r="I98" i="64"/>
  <c r="O98" i="64"/>
  <c r="G98" i="64"/>
  <c r="N98" i="64"/>
  <c r="H98" i="24"/>
  <c r="F271" i="24"/>
  <c r="F269" i="24"/>
  <c r="J98" i="24" l="1"/>
  <c r="F35" i="24"/>
  <c r="H21" i="24"/>
  <c r="I261" i="10"/>
  <c r="H35" i="24" l="1"/>
  <c r="J35" i="24" s="1"/>
  <c r="E35" i="64" s="1"/>
  <c r="H219" i="24"/>
  <c r="G158" i="10"/>
  <c r="G157" i="10"/>
  <c r="G156" i="10"/>
  <c r="I156" i="10" s="1"/>
  <c r="J219" i="24" l="1"/>
  <c r="E219" i="64" s="1"/>
  <c r="D151" i="10"/>
  <c r="I158" i="10"/>
  <c r="I157" i="10"/>
  <c r="I152" i="10" l="1"/>
  <c r="H112" i="24" s="1"/>
  <c r="I146" i="10"/>
  <c r="I134" i="10"/>
  <c r="I122" i="10"/>
  <c r="G98" i="10"/>
  <c r="I98" i="10" s="1"/>
  <c r="I86" i="10"/>
  <c r="I74" i="10"/>
  <c r="G62" i="10"/>
  <c r="I62" i="10" s="1"/>
  <c r="I50" i="10"/>
  <c r="G110" i="10"/>
  <c r="I110" i="10" s="1"/>
  <c r="G38" i="10"/>
  <c r="I38" i="10" s="1"/>
  <c r="G109" i="10"/>
  <c r="G108" i="10"/>
  <c r="G61" i="10"/>
  <c r="G60" i="10"/>
  <c r="D139" i="10"/>
  <c r="D127" i="10"/>
  <c r="D115" i="10"/>
  <c r="D103" i="10"/>
  <c r="D91" i="10"/>
  <c r="D79" i="10"/>
  <c r="D67" i="10"/>
  <c r="D55" i="10"/>
  <c r="D43" i="10"/>
  <c r="G37" i="10"/>
  <c r="G36" i="10"/>
  <c r="D31" i="10"/>
  <c r="I108" i="10" l="1"/>
  <c r="I132" i="10"/>
  <c r="I133" i="10"/>
  <c r="I144" i="10"/>
  <c r="H115" i="24" s="1"/>
  <c r="I120" i="10"/>
  <c r="I145" i="10"/>
  <c r="I109" i="10"/>
  <c r="I121" i="10"/>
  <c r="A271" i="64"/>
  <c r="B270" i="64"/>
  <c r="B271" i="64"/>
  <c r="A243" i="64"/>
  <c r="A244" i="64"/>
  <c r="B243" i="64"/>
  <c r="B244" i="64"/>
  <c r="R243" i="64"/>
  <c r="R233" i="64"/>
  <c r="B233" i="64"/>
  <c r="A233" i="64"/>
  <c r="R214" i="64"/>
  <c r="B214" i="64"/>
  <c r="A214" i="64"/>
  <c r="B209" i="64"/>
  <c r="R126" i="64"/>
  <c r="R127" i="64"/>
  <c r="R128" i="64"/>
  <c r="R129" i="64"/>
  <c r="R130" i="64"/>
  <c r="R133" i="64"/>
  <c r="R134" i="64"/>
  <c r="B102" i="64"/>
  <c r="R108" i="64"/>
  <c r="R107" i="64"/>
  <c r="R106" i="64"/>
  <c r="R105" i="64"/>
  <c r="R104" i="64"/>
  <c r="R103" i="64"/>
  <c r="R111" i="64"/>
  <c r="R110" i="64"/>
  <c r="R109" i="64"/>
  <c r="R21" i="64"/>
  <c r="I128" i="10" l="1"/>
  <c r="H110" i="24" s="1"/>
  <c r="I140" i="10"/>
  <c r="I116" i="10"/>
  <c r="H109" i="24" s="1"/>
  <c r="I104" i="10"/>
  <c r="H108" i="24" s="1"/>
  <c r="H209" i="24"/>
  <c r="J209" i="24" s="1"/>
  <c r="E209" i="64" s="1"/>
  <c r="E214" i="64"/>
  <c r="H20" i="24"/>
  <c r="H134" i="24"/>
  <c r="J134" i="24" s="1"/>
  <c r="E134" i="64" s="1"/>
  <c r="H133" i="24"/>
  <c r="J133" i="24" s="1"/>
  <c r="E133" i="64" s="1"/>
  <c r="H132" i="24"/>
  <c r="J132" i="24" s="1"/>
  <c r="E132" i="64" s="1"/>
  <c r="H23" i="24" l="1"/>
  <c r="H116" i="24" l="1"/>
  <c r="H120" i="24" l="1"/>
  <c r="I61" i="10" l="1"/>
  <c r="I60" i="10"/>
  <c r="I56" i="10" l="1"/>
  <c r="I73" i="10"/>
  <c r="I37" i="10"/>
  <c r="H111" i="24" s="1"/>
  <c r="I85" i="10"/>
  <c r="I96" i="10"/>
  <c r="I36" i="10"/>
  <c r="I84" i="10"/>
  <c r="I97" i="10"/>
  <c r="I49" i="10"/>
  <c r="I72" i="10"/>
  <c r="I48" i="10"/>
  <c r="I80" i="10" l="1"/>
  <c r="I92" i="10"/>
  <c r="I68" i="10"/>
  <c r="I44" i="10"/>
  <c r="H103" i="24" s="1"/>
  <c r="I32" i="10"/>
  <c r="H102" i="24" s="1"/>
  <c r="B268" i="64"/>
  <c r="B269" i="64"/>
  <c r="A269" i="64"/>
  <c r="B237" i="64"/>
  <c r="A238" i="64"/>
  <c r="H271" i="24"/>
  <c r="J271" i="24" s="1"/>
  <c r="E271" i="64" s="1"/>
  <c r="R82" i="64"/>
  <c r="R83" i="64"/>
  <c r="R84" i="64"/>
  <c r="R86" i="64"/>
  <c r="R87" i="64"/>
  <c r="R88" i="64"/>
  <c r="R89" i="64"/>
  <c r="R90" i="64"/>
  <c r="R91" i="64"/>
  <c r="H269" i="24"/>
  <c r="J269" i="24" s="1"/>
  <c r="H47" i="24"/>
  <c r="J47" i="24" s="1"/>
  <c r="E47" i="64" s="1"/>
  <c r="H51" i="24"/>
  <c r="J51" i="24" s="1"/>
  <c r="E51" i="64" s="1"/>
  <c r="H50" i="24"/>
  <c r="J50" i="24" s="1"/>
  <c r="E50" i="64" s="1"/>
  <c r="H106" i="24" l="1"/>
  <c r="H104" i="24"/>
  <c r="H105" i="24"/>
  <c r="E269" i="64"/>
  <c r="H89" i="24"/>
  <c r="J89" i="24" s="1"/>
  <c r="E89" i="64" s="1"/>
  <c r="H86" i="24"/>
  <c r="J86" i="24" s="1"/>
  <c r="E86" i="64" s="1"/>
  <c r="H90" i="24"/>
  <c r="J90" i="24" s="1"/>
  <c r="E90" i="64" s="1"/>
  <c r="H87" i="24"/>
  <c r="J87" i="24" s="1"/>
  <c r="E87" i="64" s="1"/>
  <c r="H48" i="24"/>
  <c r="J48" i="24" s="1"/>
  <c r="E48" i="64" s="1"/>
  <c r="N272" i="64" l="1"/>
  <c r="O272" i="64"/>
  <c r="P272" i="64"/>
  <c r="H107" i="24"/>
  <c r="H238" i="24" l="1"/>
  <c r="J238" i="24" l="1"/>
  <c r="E238" i="64" s="1"/>
  <c r="R271" i="64"/>
  <c r="R244" i="64"/>
  <c r="R239" i="64"/>
  <c r="R226" i="64"/>
  <c r="R225" i="64"/>
  <c r="R224" i="64"/>
  <c r="R222" i="64"/>
  <c r="R221" i="64"/>
  <c r="R220" i="64"/>
  <c r="R219" i="64"/>
  <c r="B218" i="64"/>
  <c r="R208" i="64"/>
  <c r="A142" i="64"/>
  <c r="B142" i="64"/>
  <c r="A61" i="64"/>
  <c r="B61" i="64"/>
  <c r="R41" i="64"/>
  <c r="R42" i="64"/>
  <c r="R43" i="64"/>
  <c r="R44" i="64"/>
  <c r="R45" i="64"/>
  <c r="R47" i="64"/>
  <c r="R48" i="64"/>
  <c r="R49" i="64"/>
  <c r="R50" i="64"/>
  <c r="R52" i="64"/>
  <c r="R54" i="64"/>
  <c r="R55" i="64"/>
  <c r="R56" i="64"/>
  <c r="R57" i="64"/>
  <c r="R35" i="64"/>
  <c r="R36" i="64"/>
  <c r="R34" i="64"/>
  <c r="J215" i="24" l="1"/>
  <c r="H215" i="24"/>
  <c r="I245" i="10" l="1"/>
  <c r="I244" i="10"/>
  <c r="I243" i="10"/>
  <c r="I242" i="10"/>
  <c r="I241" i="10"/>
  <c r="I240" i="10"/>
  <c r="I239" i="10"/>
  <c r="I238" i="10"/>
  <c r="I237" i="10"/>
  <c r="I236" i="10"/>
  <c r="I232" i="10" l="1"/>
  <c r="H61" i="24"/>
  <c r="J61" i="24" s="1"/>
  <c r="E61" i="64" s="1"/>
  <c r="H44" i="24"/>
  <c r="J44" i="24" s="1"/>
  <c r="E44" i="64" s="1"/>
  <c r="H42" i="24"/>
  <c r="J42" i="24" s="1"/>
  <c r="E42" i="64" s="1"/>
  <c r="H41" i="24"/>
  <c r="J41" i="24" s="1"/>
  <c r="E41" i="64" s="1"/>
  <c r="H56" i="24"/>
  <c r="J56" i="24" s="1"/>
  <c r="E56" i="64" s="1"/>
  <c r="H55" i="24"/>
  <c r="J55" i="24" s="1"/>
  <c r="E55" i="64" s="1"/>
  <c r="H54" i="24"/>
  <c r="J54" i="24" s="1"/>
  <c r="E54" i="64" s="1"/>
  <c r="O62" i="64" l="1"/>
  <c r="N62" i="64"/>
  <c r="G62" i="64"/>
  <c r="P62" i="64"/>
  <c r="F62" i="64"/>
  <c r="K62" i="64"/>
  <c r="I62" i="64"/>
  <c r="J62" i="64"/>
  <c r="L62" i="64"/>
  <c r="M62" i="64"/>
  <c r="H62" i="64"/>
  <c r="Q62" i="64"/>
  <c r="H129" i="24" l="1"/>
  <c r="J129" i="24" s="1"/>
  <c r="E129" i="64" s="1"/>
  <c r="H128" i="24"/>
  <c r="J128" i="24" s="1"/>
  <c r="E128" i="64" s="1"/>
  <c r="H127" i="24"/>
  <c r="J127" i="24" s="1"/>
  <c r="E127" i="64" s="1"/>
  <c r="H126" i="24"/>
  <c r="J126" i="24" s="1"/>
  <c r="E126" i="64" s="1"/>
  <c r="H125" i="24"/>
  <c r="H143" i="24"/>
  <c r="J125" i="24" l="1"/>
  <c r="H138" i="24"/>
  <c r="J143" i="24"/>
  <c r="E143" i="64" s="1"/>
  <c r="H226" i="24"/>
  <c r="H225" i="24"/>
  <c r="J225" i="24" s="1"/>
  <c r="E225" i="64" s="1"/>
  <c r="H224" i="24"/>
  <c r="J224" i="24" s="1"/>
  <c r="E224" i="64" s="1"/>
  <c r="H221" i="24"/>
  <c r="J221" i="24" s="1"/>
  <c r="E221" i="64" s="1"/>
  <c r="H220" i="24"/>
  <c r="E125" i="64" l="1"/>
  <c r="J138" i="24"/>
  <c r="J226" i="24"/>
  <c r="E226" i="64" s="1"/>
  <c r="H230" i="24"/>
  <c r="J220" i="24"/>
  <c r="E220" i="64" s="1"/>
  <c r="I214" i="10"/>
  <c r="I210" i="10" s="1"/>
  <c r="H149" i="24" s="1"/>
  <c r="J138" i="64" l="1"/>
  <c r="N138" i="64"/>
  <c r="F138" i="64"/>
  <c r="I138" i="64"/>
  <c r="Q138" i="64"/>
  <c r="G138" i="64"/>
  <c r="K138" i="64"/>
  <c r="O138" i="64"/>
  <c r="E138" i="64"/>
  <c r="H138" i="64"/>
  <c r="L138" i="64"/>
  <c r="P138" i="64"/>
  <c r="M138" i="64"/>
  <c r="E230" i="64"/>
  <c r="G230" i="64"/>
  <c r="L230" i="64"/>
  <c r="Q230" i="64"/>
  <c r="J230" i="64"/>
  <c r="K230" i="64"/>
  <c r="P230" i="64"/>
  <c r="N230" i="64"/>
  <c r="O230" i="64"/>
  <c r="I230" i="64"/>
  <c r="F230" i="64"/>
  <c r="H230" i="64"/>
  <c r="M230" i="64"/>
  <c r="J230" i="24"/>
  <c r="H150" i="24"/>
  <c r="I24" i="10" l="1"/>
  <c r="I23" i="10"/>
  <c r="I26" i="10"/>
  <c r="I25" i="10"/>
  <c r="H49" i="24" s="1"/>
  <c r="J49" i="24" s="1"/>
  <c r="E49" i="64" s="1"/>
  <c r="I22" i="10"/>
  <c r="H52" i="24" s="1"/>
  <c r="J52" i="24" s="1"/>
  <c r="E52" i="64" s="1"/>
  <c r="R230" i="64" l="1"/>
  <c r="I18" i="10"/>
  <c r="H91" i="24" l="1"/>
  <c r="J91" i="24" s="1"/>
  <c r="E91" i="64" s="1"/>
  <c r="H81" i="24"/>
  <c r="J81" i="24" s="1"/>
  <c r="E81" i="64" s="1"/>
  <c r="H78" i="24"/>
  <c r="J78" i="24" s="1"/>
  <c r="E78" i="64" s="1"/>
  <c r="H84" i="24"/>
  <c r="J84" i="24" s="1"/>
  <c r="E84" i="64" s="1"/>
  <c r="H45" i="24"/>
  <c r="J45" i="24" s="1"/>
  <c r="E45" i="64" s="1"/>
  <c r="H88" i="24"/>
  <c r="J88" i="24" s="1"/>
  <c r="E88" i="64" s="1"/>
  <c r="H57" i="24"/>
  <c r="H43" i="24"/>
  <c r="J43" i="24" s="1"/>
  <c r="E43" i="64" s="1"/>
  <c r="J57" i="24" l="1"/>
  <c r="E57" i="64" s="1"/>
  <c r="N58" i="64" s="1"/>
  <c r="O58" i="64" l="1"/>
  <c r="J58" i="64"/>
  <c r="H58" i="64" l="1"/>
  <c r="E58" i="64"/>
  <c r="F58" i="64"/>
  <c r="L58" i="64"/>
  <c r="P58" i="64"/>
  <c r="G58" i="64"/>
  <c r="K58" i="64"/>
  <c r="Q58" i="64"/>
  <c r="M58" i="64"/>
  <c r="I58" i="64"/>
  <c r="H118" i="24"/>
  <c r="R58" i="64" l="1"/>
  <c r="H233" i="24"/>
  <c r="H234" i="24" l="1"/>
  <c r="R269" i="64"/>
  <c r="R252" i="64"/>
  <c r="R238" i="64"/>
  <c r="R143" i="64"/>
  <c r="R144" i="64"/>
  <c r="R145" i="64"/>
  <c r="R146" i="64"/>
  <c r="R147" i="64"/>
  <c r="R148" i="64"/>
  <c r="R149" i="64"/>
  <c r="R142" i="64"/>
  <c r="R256" i="64" l="1"/>
  <c r="R125" i="64"/>
  <c r="R102" i="64"/>
  <c r="R112" i="64"/>
  <c r="R113" i="64"/>
  <c r="R114" i="64"/>
  <c r="R95" i="64"/>
  <c r="R66" i="64"/>
  <c r="R67" i="64"/>
  <c r="R68" i="64"/>
  <c r="R69" i="64"/>
  <c r="R70" i="64"/>
  <c r="R71" i="64"/>
  <c r="R72" i="64"/>
  <c r="R73" i="64"/>
  <c r="R74" i="64"/>
  <c r="R76" i="64"/>
  <c r="R78" i="64"/>
  <c r="R79" i="64"/>
  <c r="R80" i="64"/>
  <c r="R61" i="64"/>
  <c r="R27" i="64"/>
  <c r="R28" i="64"/>
  <c r="R29" i="64"/>
  <c r="R30" i="64"/>
  <c r="R26" i="64"/>
  <c r="R20" i="64"/>
  <c r="B275" i="64"/>
  <c r="A275" i="64"/>
  <c r="B264" i="64"/>
  <c r="A264" i="64"/>
  <c r="B260" i="64"/>
  <c r="A260" i="64"/>
  <c r="B256" i="64"/>
  <c r="A256" i="24"/>
  <c r="B252" i="64"/>
  <c r="A252" i="64"/>
  <c r="B248" i="64"/>
  <c r="A248" i="64"/>
  <c r="B208" i="64"/>
  <c r="B141" i="64"/>
  <c r="A102" i="64"/>
  <c r="B101" i="64"/>
  <c r="B34" i="64"/>
  <c r="B26" i="64"/>
  <c r="A26" i="64"/>
  <c r="E215" i="64" l="1"/>
  <c r="R215" i="64" l="1"/>
  <c r="R138" i="64"/>
  <c r="H243" i="24"/>
  <c r="H244" i="24"/>
  <c r="I262" i="10" l="1"/>
  <c r="I260" i="10"/>
  <c r="I259" i="10"/>
  <c r="I258" i="10"/>
  <c r="I257" i="10"/>
  <c r="I256" i="10"/>
  <c r="I252" i="10" l="1"/>
  <c r="H208" i="24" l="1"/>
  <c r="H211" i="24" s="1"/>
  <c r="H272" i="24" l="1"/>
  <c r="H245" i="24"/>
  <c r="J208" i="24"/>
  <c r="J211" i="24" s="1"/>
  <c r="H67" i="24"/>
  <c r="J67" i="24" s="1"/>
  <c r="E67" i="64" s="1"/>
  <c r="H68" i="24"/>
  <c r="J68" i="24" s="1"/>
  <c r="E68" i="64" s="1"/>
  <c r="H69" i="24"/>
  <c r="J69" i="24" s="1"/>
  <c r="E69" i="64" s="1"/>
  <c r="H70" i="24"/>
  <c r="J70" i="24" s="1"/>
  <c r="E70" i="64" s="1"/>
  <c r="H71" i="24"/>
  <c r="J71" i="24" s="1"/>
  <c r="E71" i="64" s="1"/>
  <c r="H72" i="24"/>
  <c r="J72" i="24" s="1"/>
  <c r="E72" i="64" s="1"/>
  <c r="H73" i="24"/>
  <c r="J73" i="24" s="1"/>
  <c r="E73" i="64" s="1"/>
  <c r="H74" i="24"/>
  <c r="J74" i="24" s="1"/>
  <c r="E74" i="64" s="1"/>
  <c r="J272" i="24" l="1"/>
  <c r="H121" i="24"/>
  <c r="H58" i="24"/>
  <c r="E208" i="64"/>
  <c r="E211" i="64" l="1"/>
  <c r="H211" i="64"/>
  <c r="L211" i="64"/>
  <c r="P211" i="64"/>
  <c r="I211" i="64"/>
  <c r="M211" i="64"/>
  <c r="Q211" i="64"/>
  <c r="J211" i="64"/>
  <c r="N211" i="64"/>
  <c r="F211" i="64"/>
  <c r="G211" i="64"/>
  <c r="K211" i="64"/>
  <c r="O211" i="64"/>
  <c r="H272" i="64"/>
  <c r="M272" i="64"/>
  <c r="G272" i="64"/>
  <c r="K272" i="64"/>
  <c r="I272" i="64"/>
  <c r="L272" i="64"/>
  <c r="E272" i="64"/>
  <c r="J272" i="64"/>
  <c r="F272" i="64"/>
  <c r="Q272" i="64"/>
  <c r="J58" i="24"/>
  <c r="H37" i="24"/>
  <c r="R211" i="64" l="1"/>
  <c r="J34" i="24"/>
  <c r="J37" i="24" s="1"/>
  <c r="R98" i="64" l="1"/>
  <c r="E34" i="64"/>
  <c r="E37" i="64" l="1"/>
  <c r="O37" i="64"/>
  <c r="N37" i="64"/>
  <c r="J37" i="64"/>
  <c r="P37" i="64"/>
  <c r="G37" i="64"/>
  <c r="K37" i="64"/>
  <c r="Q37" i="64"/>
  <c r="L37" i="64"/>
  <c r="F37" i="64"/>
  <c r="M37" i="64"/>
  <c r="H37" i="64"/>
  <c r="I37" i="64"/>
  <c r="L205" i="64" l="1"/>
  <c r="J205" i="24"/>
  <c r="R37" i="64"/>
  <c r="G205" i="64" l="1"/>
  <c r="P205" i="64"/>
  <c r="J205" i="64"/>
  <c r="K205" i="64"/>
  <c r="H205" i="64"/>
  <c r="I205" i="64"/>
  <c r="E205" i="64"/>
  <c r="Q205" i="64"/>
  <c r="M205" i="64"/>
  <c r="F205" i="64"/>
  <c r="E142" i="64"/>
  <c r="H256" i="24"/>
  <c r="H239" i="24"/>
  <c r="H240" i="24" s="1"/>
  <c r="R205" i="64" l="1"/>
  <c r="J239" i="24"/>
  <c r="E239" i="64" s="1"/>
  <c r="H257" i="24"/>
  <c r="H31" i="24"/>
  <c r="H275" i="24"/>
  <c r="H264" i="24"/>
  <c r="H265" i="24" s="1"/>
  <c r="H260" i="24"/>
  <c r="H253" i="24"/>
  <c r="H248" i="24"/>
  <c r="J248" i="24" s="1"/>
  <c r="E248" i="64" s="1"/>
  <c r="E249" i="64" s="1"/>
  <c r="H66" i="24"/>
  <c r="H92" i="24" s="1"/>
  <c r="H62" i="24"/>
  <c r="N240" i="64" l="1"/>
  <c r="O240" i="64"/>
  <c r="Q240" i="64"/>
  <c r="J240" i="64"/>
  <c r="G240" i="64"/>
  <c r="P240" i="64"/>
  <c r="H240" i="64"/>
  <c r="E240" i="64"/>
  <c r="I240" i="64"/>
  <c r="M240" i="64"/>
  <c r="L240" i="64"/>
  <c r="K240" i="64"/>
  <c r="F240" i="64"/>
  <c r="J240" i="24"/>
  <c r="J66" i="24"/>
  <c r="J249" i="24"/>
  <c r="H276" i="24"/>
  <c r="J275" i="24"/>
  <c r="E275" i="64" s="1"/>
  <c r="E276" i="64" s="1"/>
  <c r="J260" i="24"/>
  <c r="E260" i="64" s="1"/>
  <c r="H261" i="24"/>
  <c r="J252" i="24"/>
  <c r="J264" i="24"/>
  <c r="E264" i="64" s="1"/>
  <c r="H249" i="24"/>
  <c r="J92" i="24" l="1"/>
  <c r="E66" i="64"/>
  <c r="E252" i="64"/>
  <c r="J253" i="24"/>
  <c r="R240" i="64"/>
  <c r="J62" i="24"/>
  <c r="J276" i="24"/>
  <c r="J265" i="24"/>
  <c r="J261" i="24"/>
  <c r="N92" i="64" l="1"/>
  <c r="O92" i="64"/>
  <c r="E253" i="64"/>
  <c r="H92" i="64"/>
  <c r="L92" i="64"/>
  <c r="E92" i="64"/>
  <c r="F92" i="64"/>
  <c r="K92" i="64"/>
  <c r="I92" i="64"/>
  <c r="M92" i="64"/>
  <c r="G92" i="64"/>
  <c r="Q92" i="64"/>
  <c r="J92" i="64"/>
  <c r="P92" i="64"/>
  <c r="E62" i="64"/>
  <c r="R253" i="64" l="1"/>
  <c r="R62" i="64"/>
  <c r="R92" i="64"/>
  <c r="R272" i="64"/>
  <c r="H278" i="24" l="1"/>
  <c r="J112" i="24"/>
  <c r="E112" i="64" s="1"/>
  <c r="J21" i="24"/>
  <c r="E21" i="64" s="1"/>
  <c r="J108" i="24"/>
  <c r="E108" i="64" s="1"/>
  <c r="J106" i="24"/>
  <c r="E106" i="64" s="1"/>
  <c r="J29" i="24"/>
  <c r="E29" i="64" s="1"/>
  <c r="J26" i="24"/>
  <c r="E26" i="64" s="1"/>
  <c r="J120" i="24"/>
  <c r="E120" i="64" s="1"/>
  <c r="J28" i="24"/>
  <c r="E28" i="64" s="1"/>
  <c r="J149" i="24"/>
  <c r="J243" i="24"/>
  <c r="E243" i="64" s="1"/>
  <c r="J115" i="24"/>
  <c r="E115" i="64" s="1"/>
  <c r="J105" i="24"/>
  <c r="E105" i="64" s="1"/>
  <c r="J27" i="24"/>
  <c r="E27" i="64" s="1"/>
  <c r="J103" i="24"/>
  <c r="E103" i="64" s="1"/>
  <c r="J111" i="24"/>
  <c r="E111" i="64" s="1"/>
  <c r="J104" i="24"/>
  <c r="E104" i="64" s="1"/>
  <c r="J20" i="24"/>
  <c r="J233" i="24"/>
  <c r="J234" i="24" s="1"/>
  <c r="E233" i="64" s="1"/>
  <c r="J113" i="24"/>
  <c r="E113" i="64" s="1"/>
  <c r="J244" i="24"/>
  <c r="J30" i="24"/>
  <c r="E30" i="64" s="1"/>
  <c r="J102" i="24"/>
  <c r="E102" i="64" s="1"/>
  <c r="J107" i="24"/>
  <c r="E107" i="64" s="1"/>
  <c r="J114" i="24"/>
  <c r="E114" i="64" s="1"/>
  <c r="J116" i="24"/>
  <c r="E116" i="64" s="1"/>
  <c r="J109" i="24"/>
  <c r="E109" i="64" s="1"/>
  <c r="J155" i="24"/>
  <c r="J256" i="24"/>
  <c r="E256" i="64" s="1"/>
  <c r="J118" i="24"/>
  <c r="E118" i="64" s="1"/>
  <c r="J110" i="24"/>
  <c r="E110" i="64" s="1"/>
  <c r="E20" i="64" l="1"/>
  <c r="E23" i="64" s="1"/>
  <c r="J23" i="24"/>
  <c r="M234" i="64"/>
  <c r="N234" i="64"/>
  <c r="O234" i="64"/>
  <c r="J157" i="24"/>
  <c r="E155" i="64"/>
  <c r="I121" i="64"/>
  <c r="M121" i="64"/>
  <c r="Q121" i="64"/>
  <c r="J121" i="64"/>
  <c r="N121" i="64"/>
  <c r="F121" i="64"/>
  <c r="G121" i="64"/>
  <c r="K121" i="64"/>
  <c r="O121" i="64"/>
  <c r="H121" i="64"/>
  <c r="L121" i="64"/>
  <c r="P121" i="64"/>
  <c r="J150" i="24"/>
  <c r="E149" i="64"/>
  <c r="J31" i="64"/>
  <c r="N31" i="64"/>
  <c r="O31" i="64"/>
  <c r="O257" i="64"/>
  <c r="N257" i="64"/>
  <c r="E121" i="64"/>
  <c r="F257" i="64"/>
  <c r="J257" i="64"/>
  <c r="E257" i="64"/>
  <c r="P257" i="64"/>
  <c r="K257" i="64"/>
  <c r="J257" i="24"/>
  <c r="E234" i="64"/>
  <c r="L234" i="64"/>
  <c r="F234" i="64"/>
  <c r="J234" i="64"/>
  <c r="H234" i="64"/>
  <c r="P234" i="64"/>
  <c r="G234" i="64"/>
  <c r="I234" i="64"/>
  <c r="Q234" i="64"/>
  <c r="K234" i="64"/>
  <c r="J31" i="24"/>
  <c r="E244" i="64"/>
  <c r="K245" i="64" s="1"/>
  <c r="J245" i="24"/>
  <c r="F31" i="64"/>
  <c r="G31" i="64"/>
  <c r="K31" i="64"/>
  <c r="M257" i="64"/>
  <c r="J121" i="24"/>
  <c r="E31" i="64"/>
  <c r="H31" i="64"/>
  <c r="P31" i="64"/>
  <c r="G257" i="64"/>
  <c r="Q257" i="64"/>
  <c r="I257" i="64"/>
  <c r="L257" i="64"/>
  <c r="H257" i="64"/>
  <c r="I31" i="64"/>
  <c r="Q31" i="64"/>
  <c r="L31" i="64"/>
  <c r="M31" i="64"/>
  <c r="H23" i="64" l="1"/>
  <c r="K23" i="64"/>
  <c r="Q23" i="64"/>
  <c r="I23" i="64"/>
  <c r="M23" i="64"/>
  <c r="L23" i="64"/>
  <c r="O23" i="64"/>
  <c r="J23" i="64"/>
  <c r="P23" i="64"/>
  <c r="N23" i="64"/>
  <c r="G23" i="64"/>
  <c r="F23" i="64"/>
  <c r="O245" i="64"/>
  <c r="E150" i="64"/>
  <c r="H150" i="64"/>
  <c r="F150" i="64"/>
  <c r="M150" i="64"/>
  <c r="P150" i="64"/>
  <c r="N150" i="64"/>
  <c r="G150" i="64"/>
  <c r="L150" i="64"/>
  <c r="Q150" i="64"/>
  <c r="O150" i="64"/>
  <c r="J150" i="64"/>
  <c r="I150" i="64"/>
  <c r="K150" i="64"/>
  <c r="N245" i="64"/>
  <c r="H157" i="64"/>
  <c r="M157" i="64"/>
  <c r="F157" i="64"/>
  <c r="E157" i="64"/>
  <c r="L157" i="64"/>
  <c r="Q157" i="64"/>
  <c r="G157" i="64"/>
  <c r="P157" i="64"/>
  <c r="J157" i="64"/>
  <c r="K157" i="64"/>
  <c r="I157" i="64"/>
  <c r="N157" i="64"/>
  <c r="O157" i="64"/>
  <c r="H245" i="64"/>
  <c r="E245" i="64"/>
  <c r="M245" i="64"/>
  <c r="P245" i="64"/>
  <c r="J245" i="64"/>
  <c r="F245" i="64"/>
  <c r="G245" i="64"/>
  <c r="L245" i="64"/>
  <c r="Q245" i="64"/>
  <c r="I245" i="64"/>
  <c r="R121" i="64"/>
  <c r="R31" i="64"/>
  <c r="J278" i="24"/>
  <c r="R257" i="64"/>
  <c r="R234" i="64"/>
  <c r="H278" i="64" l="1"/>
  <c r="F278" i="64"/>
  <c r="E278" i="64"/>
  <c r="G278" i="64"/>
  <c r="K278" i="64"/>
  <c r="I278" i="64"/>
  <c r="R23" i="64"/>
  <c r="Q278" i="64"/>
  <c r="L278" i="64"/>
  <c r="O278" i="64"/>
  <c r="M278" i="64"/>
  <c r="N278" i="64"/>
  <c r="J278" i="64"/>
  <c r="P278" i="64"/>
  <c r="R150" i="64"/>
  <c r="R157" i="64"/>
  <c r="R245" i="64"/>
  <c r="M279" i="64" l="1"/>
  <c r="I279" i="64"/>
  <c r="N279" i="64"/>
  <c r="Q279" i="64"/>
  <c r="H279" i="64"/>
  <c r="F279" i="64"/>
  <c r="G279" i="64"/>
  <c r="K279" i="64"/>
  <c r="P279" i="64"/>
  <c r="O279" i="64"/>
  <c r="J279" i="64"/>
  <c r="L279" i="64"/>
  <c r="R278" i="64"/>
  <c r="R279" i="64" s="1"/>
</calcChain>
</file>

<file path=xl/sharedStrings.xml><?xml version="1.0" encoding="utf-8"?>
<sst xmlns="http://schemas.openxmlformats.org/spreadsheetml/2006/main" count="1351" uniqueCount="501">
  <si>
    <t>ITENS</t>
  </si>
  <si>
    <t>DESCRIÇÃO</t>
  </si>
  <si>
    <t>QUANT.</t>
  </si>
  <si>
    <t>1.0</t>
  </si>
  <si>
    <t>PROJETOS</t>
  </si>
  <si>
    <t>1.1</t>
  </si>
  <si>
    <t>Subtotal</t>
  </si>
  <si>
    <t>2.0</t>
  </si>
  <si>
    <t>2.1</t>
  </si>
  <si>
    <t>3.0</t>
  </si>
  <si>
    <t>MOVIMENTO DE TERRA</t>
  </si>
  <si>
    <t>3.1</t>
  </si>
  <si>
    <t>4.0</t>
  </si>
  <si>
    <t>INFRAESTRUTURA - FUNDAÇÃO SIMPLES</t>
  </si>
  <si>
    <t>5.0</t>
  </si>
  <si>
    <t>FUNDAÇÕES ESPECIAIS</t>
  </si>
  <si>
    <t>6.0</t>
  </si>
  <si>
    <t>SUPERESTRUTURA</t>
  </si>
  <si>
    <t>6.1</t>
  </si>
  <si>
    <t>7.0</t>
  </si>
  <si>
    <t>7.1</t>
  </si>
  <si>
    <t>8.0</t>
  </si>
  <si>
    <t>8.1</t>
  </si>
  <si>
    <t>9.0</t>
  </si>
  <si>
    <t>COBERTURA</t>
  </si>
  <si>
    <t>10.0</t>
  </si>
  <si>
    <t>10.1</t>
  </si>
  <si>
    <t>11.0</t>
  </si>
  <si>
    <t>INSTALAÇÕES DE LÓGICA / TELEFONIA</t>
  </si>
  <si>
    <t>11.1</t>
  </si>
  <si>
    <t>12.0</t>
  </si>
  <si>
    <t>12.1</t>
  </si>
  <si>
    <t>13.0</t>
  </si>
  <si>
    <t>IMPERMEABILIZAÇÃO, ISOLAÇÃO TÉRMICA E ACÚSTICA</t>
  </si>
  <si>
    <t>13.1</t>
  </si>
  <si>
    <t>14.0</t>
  </si>
  <si>
    <t>INSTALAÇÕES DE COMBATE A INCÊNDIO</t>
  </si>
  <si>
    <t>14.1</t>
  </si>
  <si>
    <t>15.0</t>
  </si>
  <si>
    <t>15.1</t>
  </si>
  <si>
    <t>16.0</t>
  </si>
  <si>
    <t>VIDROS</t>
  </si>
  <si>
    <t>16.1</t>
  </si>
  <si>
    <t>17.0</t>
  </si>
  <si>
    <t>PINTURA</t>
  </si>
  <si>
    <t>17.1</t>
  </si>
  <si>
    <t>18.0</t>
  </si>
  <si>
    <t>SERVIÇOS COMPLEMENTARES</t>
  </si>
  <si>
    <t>18.1</t>
  </si>
  <si>
    <t>19.0</t>
  </si>
  <si>
    <t>PAISAGISMO E URBANIZAÇÃO</t>
  </si>
  <si>
    <t>19.1</t>
  </si>
  <si>
    <t>20.0</t>
  </si>
  <si>
    <t>EQUIPAMENTOS</t>
  </si>
  <si>
    <t>20.1</t>
  </si>
  <si>
    <t>21.0</t>
  </si>
  <si>
    <t>GERENCIAMENTO DE OBRAS / FISCALIZAÇÃO</t>
  </si>
  <si>
    <t>21.1</t>
  </si>
  <si>
    <t>22.0</t>
  </si>
  <si>
    <t>FORRO</t>
  </si>
  <si>
    <t>22.1</t>
  </si>
  <si>
    <t>23.0</t>
  </si>
  <si>
    <t>AR CONDICIONADO</t>
  </si>
  <si>
    <t>23.1</t>
  </si>
  <si>
    <t>24.0</t>
  </si>
  <si>
    <t>24.1</t>
  </si>
  <si>
    <t>25.0</t>
  </si>
  <si>
    <t>INSTALAÇÕES ESPECIAIS (SOM, ALARME, CFTV, DENTRE OUTROS)</t>
  </si>
  <si>
    <t>TOTAL</t>
  </si>
  <si>
    <t>ALVENARIA / DIVISÓRIA</t>
  </si>
  <si>
    <t>ESQUADRIAS</t>
  </si>
  <si>
    <t>REVESTIMENTOS</t>
  </si>
  <si>
    <t>25.1</t>
  </si>
  <si>
    <t>1º MÊS</t>
  </si>
  <si>
    <t>2º MÊS</t>
  </si>
  <si>
    <t>3º MÊS</t>
  </si>
  <si>
    <t>UNIDADE</t>
  </si>
  <si>
    <t>MÊS</t>
  </si>
  <si>
    <t>CÓDIGO</t>
  </si>
  <si>
    <t>SERVIÇOS PRELIMINARES</t>
  </si>
  <si>
    <t>UNIVERSIDADE FEDERAL DE ALFENAS</t>
  </si>
  <si>
    <t>PRO-REITORIA DE PLANEJAMENTO ORÇAMENTO E DESENVOLVIMENTO INSTITUCIONAL</t>
  </si>
  <si>
    <t>COORDENADORIA DE PROJETOS E OBRAS</t>
  </si>
  <si>
    <t>PLANILHA ANALÍTICA DE CUSTOS - PAC</t>
  </si>
  <si>
    <t>Obra:</t>
  </si>
  <si>
    <t>Local:</t>
  </si>
  <si>
    <t>Campus</t>
  </si>
  <si>
    <t>BDI (obra):</t>
  </si>
  <si>
    <t>BDI (serviço):</t>
  </si>
  <si>
    <t>BDI (equipamento):</t>
  </si>
  <si>
    <t>UN.</t>
  </si>
  <si>
    <t>CUSTO UNITÁRIO (MATERIAL + MDO)</t>
  </si>
  <si>
    <t>PREÇO UNITÁRIO</t>
  </si>
  <si>
    <t>BDI</t>
  </si>
  <si>
    <t>PREÇO TOTAL (com BDI)</t>
  </si>
  <si>
    <t>SISTEMA DE CUSTO DE REFERÊNCIA</t>
  </si>
  <si>
    <t>SINAPI</t>
  </si>
  <si>
    <t>INSTALAÇÕES HIDRÁULICAS, SANITÁRIAS E PLUVIAIS</t>
  </si>
  <si>
    <t>PISO / PAVIMENTAÇÃO</t>
  </si>
  <si>
    <t>TOTAL DA OBRA (R$)</t>
  </si>
  <si>
    <t>COMPOSIÇÃO DE CUSTO UNITÁRIO - CCU</t>
  </si>
  <si>
    <t>Item</t>
  </si>
  <si>
    <t>Composição de referência:</t>
  </si>
  <si>
    <t>CUSTO UNITÁRIO DO ITEM:</t>
  </si>
  <si>
    <t>NATUREZA DO INSUMO</t>
  </si>
  <si>
    <t>DESCRIÇÃO SERVIÇO / MATERIAL</t>
  </si>
  <si>
    <t>COEFICIENTE</t>
  </si>
  <si>
    <t>CUSTO UNITÁRIO DO INSUMO</t>
  </si>
  <si>
    <t>CUSTO TOTAL DO INSUMO</t>
  </si>
  <si>
    <t>REFERÊNCIA</t>
  </si>
  <si>
    <t>Fontes:</t>
  </si>
  <si>
    <t>SUGESTÃO DE CRONOGRAMA FÍSICO-FINANCEIRO</t>
  </si>
  <si>
    <t>4º MÊS</t>
  </si>
  <si>
    <t>5º MÊS</t>
  </si>
  <si>
    <t>6º MÊS</t>
  </si>
  <si>
    <t>Não se aplica</t>
  </si>
  <si>
    <t>Placa de obra (para construcao civil) em chapa galvanizada *n. 22 *, adesivada de 3,60 x 2,00m e 2,00 x  1,50m</t>
  </si>
  <si>
    <t>2.2</t>
  </si>
  <si>
    <t>2.3</t>
  </si>
  <si>
    <t>2.4</t>
  </si>
  <si>
    <t>m²</t>
  </si>
  <si>
    <t>kg</t>
  </si>
  <si>
    <t>10.2</t>
  </si>
  <si>
    <t>10.3</t>
  </si>
  <si>
    <t>10.4</t>
  </si>
  <si>
    <t>10.5</t>
  </si>
  <si>
    <t>10.6</t>
  </si>
  <si>
    <t>10.7</t>
  </si>
  <si>
    <t>m</t>
  </si>
  <si>
    <t>INSTALAÇÕES DE ELÉTRICAS</t>
  </si>
  <si>
    <t>Esquadrias Metálicas</t>
  </si>
  <si>
    <t>mês</t>
  </si>
  <si>
    <t>10.8</t>
  </si>
  <si>
    <t>m³</t>
  </si>
  <si>
    <t>Gestão da obra (administração da obra, gestão de RH, segurança do trabalho, manutenção de equipamentos).</t>
  </si>
  <si>
    <t>Material</t>
  </si>
  <si>
    <t>Mão de obra</t>
  </si>
  <si>
    <t>Auxiliar de escritório com encargos complementares.</t>
  </si>
  <si>
    <t>h</t>
  </si>
  <si>
    <t>Técnico em segurança do trabalho com encargos complementares.</t>
  </si>
  <si>
    <t>Almoxarife com encargos complementares.</t>
  </si>
  <si>
    <t>PREÇO TOTAL</t>
  </si>
  <si>
    <t>17.2</t>
  </si>
  <si>
    <t>MOVIMENTAÇÃO DE TERRA</t>
  </si>
  <si>
    <t>Locação de container - Almoxarifado sem banheiro - 6,00 x 2,40m - Rev 02_02/2022</t>
  </si>
  <si>
    <t>Locação de container - Refeitório sem banheiro - 6,00 x 2,40m equipado com 01\ar condicionado e mesa para 12 pessoas</t>
  </si>
  <si>
    <t>Locação de container 2,30 x 4,30 m, alt. 2,50 m, para sanitario, com 3 bacias, 4 chuveiros, 1 lavatorio e 1 mictorio (nao inclui mobilizacao/desmobilizacao)</t>
  </si>
  <si>
    <t xml:space="preserve">                        {aço + arame recozido nº 18</t>
  </si>
  <si>
    <t xml:space="preserve">                       {aço + arame recozido nº 18</t>
  </si>
  <si>
    <t>Pilares {montagem e desmontagem de formas de chp. de mad. compensada resinada, e = 17 mm + sarrafos e pregos, 4 utilizações</t>
  </si>
  <si>
    <t>6.2</t>
  </si>
  <si>
    <t>6.3</t>
  </si>
  <si>
    <t>6.4</t>
  </si>
  <si>
    <t>6.5</t>
  </si>
  <si>
    <t>6.6</t>
  </si>
  <si>
    <t>6.7</t>
  </si>
  <si>
    <t>6.8</t>
  </si>
  <si>
    <t>6.9</t>
  </si>
  <si>
    <t>6.10</t>
  </si>
  <si>
    <t>6.11</t>
  </si>
  <si>
    <t>6.12</t>
  </si>
  <si>
    <t>6.13</t>
  </si>
  <si>
    <t>6.14</t>
  </si>
  <si>
    <t>6.15</t>
  </si>
  <si>
    <t>Vigas {montagem e desmontagem de formas de chp. de mad. serrada, e = 25 mm, sarrafos + pregos + escoras do tipo pontalete em madeira, 4 utilizações</t>
  </si>
  <si>
    <t>Lajes maciça {montagem e desmontagem de formas de chp. de mad. serrada, e = 25 mm, sarrafos + pregos + escoras do tipo pontalete em madeira, 4 utilizações</t>
  </si>
  <si>
    <t>8.2</t>
  </si>
  <si>
    <t>8.3</t>
  </si>
  <si>
    <t>Entrada de Energia</t>
  </si>
  <si>
    <t>unid</t>
  </si>
  <si>
    <t>12.2</t>
  </si>
  <si>
    <t>12.3</t>
  </si>
  <si>
    <t>12.4</t>
  </si>
  <si>
    <t>12.5</t>
  </si>
  <si>
    <t>12.6</t>
  </si>
  <si>
    <t>18.2</t>
  </si>
  <si>
    <t>Gestão da Obra (Administração de Obra, Gestão de RH, Seg. Trabalho, Manutenção de Equipamentos)</t>
  </si>
  <si>
    <t>Servente com encargos complementares</t>
  </si>
  <si>
    <t>chp</t>
  </si>
  <si>
    <t>chi</t>
  </si>
  <si>
    <t>Carga, manobra e descarga de entulho em caminhão basculante 6 m³ - carga com escavadeira hidráulica (caçamba de 0,80 m³ / 111 hp) e descarga livre</t>
  </si>
  <si>
    <t>7º MÊS</t>
  </si>
  <si>
    <t>8º MÊS</t>
  </si>
  <si>
    <t>9º MÊS</t>
  </si>
  <si>
    <t>10º MÊS</t>
  </si>
  <si>
    <t>9.6</t>
  </si>
  <si>
    <t>9.7</t>
  </si>
  <si>
    <t>9.8</t>
  </si>
  <si>
    <t>Concreto usinado bombeavel, classe de resistencia C35, com brita 0 e 1, slump = 100 +/- 20 mm, inclui servico de bombeamento (NBR 8953)</t>
  </si>
  <si>
    <t>Pedreiro com encargos complementares</t>
  </si>
  <si>
    <t>Vibrador de imersão, diâmetro de ponteira 45mm, motor elétrico trifásico potência de 2 cv - chi diurno</t>
  </si>
  <si>
    <t>Vibrador de imersão, diâmetro de ponteira 45mm, motor elétrico trifásico potência de 2 cv - chp diurno</t>
  </si>
  <si>
    <t>8.4</t>
  </si>
  <si>
    <t>Externo</t>
  </si>
  <si>
    <t>Emboço ou massa única em argamassa traço 1:2:8, preparo mecânico com betoneira 400 l, aplicada manualmente em panos de fachada com presença de vãos, espessura de 25 mm</t>
  </si>
  <si>
    <t>15.2</t>
  </si>
  <si>
    <t>Interno</t>
  </si>
  <si>
    <t>15.4</t>
  </si>
  <si>
    <t>15.6</t>
  </si>
  <si>
    <t>Chapisco aplicado em alvenaria (com presença de vãos) e estruturas de concreto de fachada, com colher de pedreiro. argamassa traço 1:3 com preparo em betoneira 400l</t>
  </si>
  <si>
    <t>Aplicação manual de gesso desempenado (sem taliscas) em paredes de ambientes de área maior que 10m², espessura de 0,5cm</t>
  </si>
  <si>
    <t>15.7</t>
  </si>
  <si>
    <t>3.2</t>
  </si>
  <si>
    <t>4.2</t>
  </si>
  <si>
    <t>4.3</t>
  </si>
  <si>
    <t>4.4</t>
  </si>
  <si>
    <t>Cobertura do edifício</t>
  </si>
  <si>
    <t xml:space="preserve">                           {aço + arame recozido nº 18</t>
  </si>
  <si>
    <t>3.3</t>
  </si>
  <si>
    <t>Cintas {montagem e desmontagem de formas de chp. de mad. serrada, e = 25 mm, sarrafos + pregos + escoras do tipo pontalete em madeira, 4 utilizações</t>
  </si>
  <si>
    <t>4.5</t>
  </si>
  <si>
    <t>4.6</t>
  </si>
  <si>
    <t>4.7</t>
  </si>
  <si>
    <t>4.9</t>
  </si>
  <si>
    <t>4.10</t>
  </si>
  <si>
    <t>4.11</t>
  </si>
  <si>
    <t>4.12</t>
  </si>
  <si>
    <t>4.13</t>
  </si>
  <si>
    <t>4.14</t>
  </si>
  <si>
    <t>4.15</t>
  </si>
  <si>
    <t>Rufo em chapa de aço galvanizado número 24, corte de 25 cm, incluso transporte vertical</t>
  </si>
  <si>
    <t>Chapim (rufo capa) em aço galvanizado, corte 33</t>
  </si>
  <si>
    <t>Calha em chapa de aço galvanizado número 24, desenvolvimento de 50 cm, incluso transporte vertical</t>
  </si>
  <si>
    <t>Chapa de aco grossa, ASTM A36, e = 3/8 " (9,53 mm) 74,69 kg/m²</t>
  </si>
  <si>
    <t>Eletrodo revestido aws - e6013, diametro igual a 2,50 mm</t>
  </si>
  <si>
    <t>Parafuso de aco tipo chumbador parabolt, diametro 3/8", comprimento 75 mm</t>
  </si>
  <si>
    <t>Parafuso de ferro polido, sextavado, com rosca inteira, diametro 5/16", comprimento 3/4", com porca e arruela lisa leve</t>
  </si>
  <si>
    <t>Perfil de borracha epdm macico *12 x 15* mm para esquadrias</t>
  </si>
  <si>
    <t>Perfil de aluminio anodizado</t>
  </si>
  <si>
    <t>Silicone acetico uso geral incolor 280 g</t>
  </si>
  <si>
    <t>Auxiliar de serralheiro com encargos complementares</t>
  </si>
  <si>
    <t>Serralheiro com encargos complementares</t>
  </si>
  <si>
    <t>9.4</t>
  </si>
  <si>
    <t>Aplicação manual de pintura com tinta látex acrílica em paredes, duas demãos (fosca e lavável)</t>
  </si>
  <si>
    <t>2.5</t>
  </si>
  <si>
    <t>,</t>
  </si>
  <si>
    <t>5.1</t>
  </si>
  <si>
    <t>Sapatas {montagem e desmontagem de formas em madeira serrada, e = 25 mm, 4 utilizações + sarrafos e pregos</t>
  </si>
  <si>
    <t>Vigas baldrames {mont./desmont.de formas de chp.de mad. Resin. # = 14mm + sarrafo e pregos</t>
  </si>
  <si>
    <t>6.16</t>
  </si>
  <si>
    <t>6.17</t>
  </si>
  <si>
    <t>6.18</t>
  </si>
  <si>
    <t>Vigas baldrames {formas de chp. de mad. res. # = 14mm + sarrafo e pregos</t>
  </si>
  <si>
    <t>6.19</t>
  </si>
  <si>
    <t>6.20</t>
  </si>
  <si>
    <t>6.21</t>
  </si>
  <si>
    <t>6.22</t>
  </si>
  <si>
    <t>6.23</t>
  </si>
  <si>
    <t>6.24</t>
  </si>
  <si>
    <t xml:space="preserve">                       {concreto    fck = 35MPa</t>
  </si>
  <si>
    <t>Vidro comum laminado liso incolor duplo, espessura total 8 mm (cada camada de 4 mm) - colocado</t>
  </si>
  <si>
    <t>8.5</t>
  </si>
  <si>
    <t>Serviço</t>
  </si>
  <si>
    <t>Janela de alumínio tipo maxim-ar, com vidros, batente e ferragens. exclusive alizar, acabamento e contramarco. fornecimento e instalação.</t>
  </si>
  <si>
    <t>Contramarco de aço, fixação com argamassa - fornecimento e instalação.</t>
  </si>
  <si>
    <t>8.6</t>
  </si>
  <si>
    <t>8.7</t>
  </si>
  <si>
    <t>8.8</t>
  </si>
  <si>
    <t>8.9</t>
  </si>
  <si>
    <t>8.10</t>
  </si>
  <si>
    <t>8.11</t>
  </si>
  <si>
    <t>8.12</t>
  </si>
  <si>
    <t>8.13</t>
  </si>
  <si>
    <t>9.5</t>
  </si>
  <si>
    <t>1.2</t>
  </si>
  <si>
    <t>9.2</t>
  </si>
  <si>
    <t>9.3</t>
  </si>
  <si>
    <t>Calha metálica pintada nas duas faces na cor branca (RAL 9003), espessura minima 0,80mm - fornecimento e instalação</t>
  </si>
  <si>
    <t>9.9</t>
  </si>
  <si>
    <t>13.2</t>
  </si>
  <si>
    <t>15.3</t>
  </si>
  <si>
    <t>Prédio O</t>
  </si>
  <si>
    <t>Unidade Educacional Santa Clara</t>
  </si>
  <si>
    <t>8.14</t>
  </si>
  <si>
    <t>Peitoril granito cinza polido, esp = 2cm</t>
  </si>
  <si>
    <t>Janela J1 - 360x200cm (c/contramarco, vidros 6mm, borracha de vedação, acessórios e peitoril de granito)</t>
  </si>
  <si>
    <t>Janela J3 - 180x200cm (c/contramarco, vidros 6mm, borracha de vedação, acessórios e peitoril de granito)</t>
  </si>
  <si>
    <t>Janela J7 - 360x060cm (c/contramarco, vidros 6mm, borracha de vedação, acessórios e peitoril de granito)</t>
  </si>
  <si>
    <t>Trama de aço composta por terças para telhados de até 2 águas para telha termoacústica, incluso transporte vertical</t>
  </si>
  <si>
    <t>Impermeabilização interna da contenção (blocos de cimento) com argamassa polimérica / membrana acrílica, 3 demãos</t>
  </si>
  <si>
    <t>Impermeabilização das marquises com com membrana à base de resine acrílica, tipo Igolflex Branco Sika, 3 demãos</t>
  </si>
  <si>
    <t>Janela em alumínio, cor N/P/B, tipo veneziana fixa</t>
  </si>
  <si>
    <t>Janela J11 - 120x060cm (c/contramarco, lambri ventilado de alumínio, borracha de vedação, acessórios e peitoril de granito)</t>
  </si>
  <si>
    <t>Chapisco aplicado no teto, com rolo para textura acrílica, argamassa traço 1:4 e emulsão polimérica (adesivo) com preparo em betoneira</t>
  </si>
  <si>
    <t>15.8</t>
  </si>
  <si>
    <t>Desmobilização e Limpeza geral</t>
  </si>
  <si>
    <t>Pintura externa</t>
  </si>
  <si>
    <t>Aplicação de fundo selador acrílico premium em superfícies externas de edifícios de multiplos pavimentos, 2 demãos cruzadas</t>
  </si>
  <si>
    <t>Engenheiro civil pleno com encargos complementares</t>
  </si>
  <si>
    <t>Telhamento com telha metálica termoacústica e=30mm, com até 2 águas, incluso içamento</t>
  </si>
  <si>
    <t>Estrutura Metálica Galpões em Pórticos - Colunas/Vigas em Treliça UDC150, terças e vigas longitudinais em UDC 127 e 150, 2 águas, sem lant., vãos 20,01 a 30,0m, pintada 1 d oxido ferro + 2 d esmalte epóxi branco. Executada</t>
  </si>
  <si>
    <t>Escavação vertical a céu aberto, em obras de edificação, incluindo carga, descarga e tranasporte, em solo de 1ª categoria com escavadeira hidráulica (caçamba: 0,8m³), frota de 3 caminhões basculantes de 14m, DMT até 1 km. Escavação para reservatório de água de chuva para reuso.</t>
  </si>
  <si>
    <t>Escavação mecanizada de valas para eletrodutos da rede elétrica de média e baixa tensão e lógica.</t>
  </si>
  <si>
    <t>Compactação manual com compactador a percussão sapinho, sem controle do grau de compactação</t>
  </si>
  <si>
    <t>Reaterro manual de valas para eletrocutos de média e baixa tensão e lógica com compactação mecanizada</t>
  </si>
  <si>
    <t>Laje do fundo {aço + arame recozido nº 18</t>
  </si>
  <si>
    <t>Reaterro manual de valas, com compactação mecanizada, áreas térreas</t>
  </si>
  <si>
    <t>7.2</t>
  </si>
  <si>
    <t>Alvenaria de bloco de concreto estrutural 19x19x39 cm, fbk 8 a 10 MPa, esp = 0,19 m, com argamassa AC-II, junta de 1 cm (reservatório de água de chuva para reuso e casas de bomba)</t>
  </si>
  <si>
    <t>Curva 45° longa Ø = 100 mm</t>
  </si>
  <si>
    <t>Curva 45° longa Ø = 150 mm</t>
  </si>
  <si>
    <t>Joelho 45° Ø = 100 mm</t>
  </si>
  <si>
    <t>Joelho 45° Ø = 150 mm</t>
  </si>
  <si>
    <t>Joelho 90° Ø = 100 mm</t>
  </si>
  <si>
    <t>Joelho 90° Ø = 150 mm</t>
  </si>
  <si>
    <t>Junção simples Ø = 100 mm- 100 mm</t>
  </si>
  <si>
    <t>Junção simples Ø = 150 mm</t>
  </si>
  <si>
    <t>Luva de correr Ø = 100 mm</t>
  </si>
  <si>
    <t>Luva de correr Ø = 150 mm</t>
  </si>
  <si>
    <t>Redução excêntrica Ø = 150 mm - 100 mm</t>
  </si>
  <si>
    <t>Tubo rígido c/ ponta lisa Ø = 100 mm - 4"</t>
  </si>
  <si>
    <t>Tubo rígido c/ ponta lisa Ø = 150 mm - 6"</t>
  </si>
  <si>
    <t>Tê sanitário Ø = 100 mm - 100 mm</t>
  </si>
  <si>
    <t>Tê sanitário Ø = 150 mm</t>
  </si>
  <si>
    <t>Esgoto Pluvial</t>
  </si>
  <si>
    <t>12.7</t>
  </si>
  <si>
    <t>12.8</t>
  </si>
  <si>
    <t>12.9</t>
  </si>
  <si>
    <t>12.10</t>
  </si>
  <si>
    <t>12.11</t>
  </si>
  <si>
    <t>12.12</t>
  </si>
  <si>
    <t>12.13</t>
  </si>
  <si>
    <t>12.14</t>
  </si>
  <si>
    <t>12.15</t>
  </si>
  <si>
    <t>12.16</t>
  </si>
  <si>
    <t>12.17</t>
  </si>
  <si>
    <t>12.18</t>
  </si>
  <si>
    <t>12.19</t>
  </si>
  <si>
    <t>Equipamentos hidráulicos</t>
  </si>
  <si>
    <t>Reservatórios de água de chuva para reuso (dois)</t>
  </si>
  <si>
    <t>Casas de Bombas (duas)</t>
  </si>
  <si>
    <t>13.3</t>
  </si>
  <si>
    <t>Impermeabilização interna dos reservatórios de água de chuva para reuso com emulsão asfáltica, 2 demãos cruzadas</t>
  </si>
  <si>
    <t>Alimentação do Reuso</t>
  </si>
  <si>
    <t>Caixas d'água de fibra de vidro c/ tampa de 5000 litros</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</si>
  <si>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</si>
  <si>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</si>
  <si>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</si>
  <si>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</si>
  <si>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</si>
  <si>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</si>
  <si>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</si>
  <si>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</si>
  <si>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</si>
  <si>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</si>
  <si>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</si>
  <si>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</si>
  <si>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</si>
  <si>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</si>
  <si>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</si>
  <si>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</si>
  <si>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</si>
  <si>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</si>
  <si>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</si>
  <si>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</si>
  <si>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</si>
  <si>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</si>
  <si>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</si>
  <si>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Hidrômetro individual Ø = 10 m³/h</t>
  </si>
  <si>
    <t>Registro de esfera Ø = 1 ½"</t>
  </si>
  <si>
    <t>Registro de esfera Ø = ¾"</t>
  </si>
  <si>
    <t>Registro esfera borboleta bruto PVC Ø = ¾"</t>
  </si>
  <si>
    <t>Colar de tomada em PVC Ø = ¾"</t>
  </si>
  <si>
    <t>Joelho 90° soldável c/ rosca Ø = 25 mm - ¾"</t>
  </si>
  <si>
    <t>Luva soldável c/ rosca Ø = 32 mm -1"</t>
  </si>
  <si>
    <t>Curva 90° c/ rosca Ø = 1.½"</t>
  </si>
  <si>
    <t>Adapt sold. c/ flange livre p/ cx. d´água Ø = 25 mm - ¾"</t>
  </si>
  <si>
    <t>Adapt sold. c/ flange livre p/ cx. d´água Ø = 50 mm- 1.½"</t>
  </si>
  <si>
    <t>Adapt sold.curto c/bolsa-rosca p registro Ø = 25 mm - ¾"</t>
  </si>
  <si>
    <t>Adapt sold.curto c/bolsa-rosca p registro Ø = 50 mm - 1.½"</t>
  </si>
  <si>
    <t>Bucha de redução sold. Longa Ø = 75 mm - 50 mm</t>
  </si>
  <si>
    <t>Curva 90° soldável Ø = 25 mm</t>
  </si>
  <si>
    <t>Curva 90° soldável Ø = 50 mm</t>
  </si>
  <si>
    <t>Joelho 45° soldável Ø = 50 mm</t>
  </si>
  <si>
    <t>Joelho 90° soldável Ø = 25 mm</t>
  </si>
  <si>
    <t>Luva soldável Ø = 25 mm</t>
  </si>
  <si>
    <t>Luva soldável Ø = 50 mm</t>
  </si>
  <si>
    <t>Escadas marinheiro com guarda-corpo e patamar (duas)</t>
  </si>
  <si>
    <t>Janela J6 - 060x200cm (c/contramarco, vidros 6mm, borracha de vedação, acessórios e peitoril de granito)</t>
  </si>
  <si>
    <t>Metálicas</t>
  </si>
  <si>
    <t>Brise</t>
  </si>
  <si>
    <t>Contenção e arquibancada</t>
  </si>
  <si>
    <t>Montagem e desmontagem de andaime modular fachadeiro</t>
  </si>
  <si>
    <t>Andaime metálico modular fachadeiro - locação mensal</t>
  </si>
  <si>
    <t>Colocação de tela em andaime fachadeiro</t>
  </si>
  <si>
    <t>Tapume de proteção em tela de polietileno h=1,20m, com bloco</t>
  </si>
  <si>
    <t>4.1</t>
  </si>
  <si>
    <t>4.8</t>
  </si>
  <si>
    <t>Eletroduto corrugado PEAD 4" = 100mm - Fornecimento e instalação</t>
  </si>
  <si>
    <t>Fita de advertência de rede elétrica enterrada - Fornecimento e instalação</t>
  </si>
  <si>
    <t>Caixa de passagem tipo ZB em alvenaria c/ brita, padrão Cemig - Fornecimento e instalação</t>
  </si>
  <si>
    <t>Tampa de ferro fundido articulada tipo ZB c/ aro - Fornecimento e instalação</t>
  </si>
  <si>
    <t>Tampa de ferro fundido (60x40cm) com aro</t>
  </si>
  <si>
    <t>11.2</t>
  </si>
  <si>
    <t>11.3</t>
  </si>
  <si>
    <t>11.4</t>
  </si>
  <si>
    <t>Eletroduto corrugado PEAD 2" - Fornecimento e instalação</t>
  </si>
  <si>
    <t>10.8 e 11.3</t>
  </si>
  <si>
    <t>Caixa de inspeção tipo ZC, c/ tampa de concreto, padrão Cemig</t>
  </si>
  <si>
    <t>Alçapão de Alumínio tipo Veneziana de 80x80cm</t>
  </si>
  <si>
    <t>Porta em alumínio de abrir tipo veneziana com guarnição, fixação com parafusos - fornecimento e instalação. af_12/2019</t>
  </si>
  <si>
    <t>Janela J2 - 370x200cm (c/contramarco, vidros 6mm, borracha de vedação, acessórios e peitoril de granito)</t>
  </si>
  <si>
    <t>Janela J4 - 620x200cm (c/contramarco, vidros 6mm, borracha de vedação, acessórios e peitoril de granito)</t>
  </si>
  <si>
    <t>Janela J5 - 400x200cm (c/contramarco, vidros 6mm, borracha de vedação, acessórios e peitoril de granito)</t>
  </si>
  <si>
    <t>Janela J8 - 200x200cm (c/contramarco, vidros 6mm, borracha de vedação, acessórios e peitoril de granito)</t>
  </si>
  <si>
    <t>Janela J9 - 500x200cm (c/contramarco, vidros 6mm, borracha de vedação, acessórios e peitoril de granito)</t>
  </si>
  <si>
    <t>Janela J10 - 480x200cm (c/contramarco, vidros 6mm, borracha de vedação, acessórios e peitoril de granito)</t>
  </si>
  <si>
    <t>Janela J12 - 330x200cm (c/contramarco, vidros 6mm, borracha de vedação, acessórios e peitoril de granito)</t>
  </si>
  <si>
    <t>Janela J13 - 330x060cm (c/contramarco, vidros 6mm, borracha de vedação, acessórios e peitoril de granito)</t>
  </si>
  <si>
    <t>Janela J14 - 370x060cm (c/contramarco, vidros 6mm, borracha de vedação, acessórios e peitoril de granito)</t>
  </si>
  <si>
    <t>8.15</t>
  </si>
  <si>
    <t>Alçapão de alumínio tipo veneziana de 80x80cm</t>
  </si>
  <si>
    <t>7.3</t>
  </si>
  <si>
    <t>Alvenaria de bloco de concreto estrutural 19x19x39 cm, fbk 8 a 10 MPa, esp = 0,19 m, com argamassa AC-II, junta de 1 cm (contenção e arquibancada)</t>
  </si>
  <si>
    <t>Fornecimento e instalação de brise metálico, com estrutura e montagem, ref. H2 - SL4, Hunter Douglas</t>
  </si>
  <si>
    <t>Alvenaria de vedação de blocos cerâmicos furados na vertical de 19x19x39 cm (espessura 19 cm) e argamassa de assentamento com preparo em betoneira</t>
  </si>
  <si>
    <t>Reservatórios de água de chuva para reuso</t>
  </si>
  <si>
    <t>Revestimento cerâmico para paredes externas em pastilhas de porcelana 5 x 5 cm (placas de 30 x 30 cm), alinhadas a prumo, aplicado em superfícies externas, assentada com argamassa colante ACIII</t>
  </si>
  <si>
    <t>Emboço ou massa única em argamassa traço 1:2:8, preparo mecânico com betoneira 400 l, aplicada manualmente em panos de fachada (sem presença de vãos), espessura de 25 mm. Interno e externo</t>
  </si>
  <si>
    <t>Chapisco aplicado em alvenaria (sem presença de vãos) e estruturas de concreto de fachada, com colher de pedreiro. argamassa traço 1:3 com preparo em betoneira 400l. Interno e externo</t>
  </si>
  <si>
    <t>Guarda-corpo panorâmico com perfis de alumínio e vidro laminado 8 mm, fixado com chumbador mecânico, peitoril de granito l=29cm</t>
  </si>
  <si>
    <t>Impermeabilizaçao flexível, base acrílica, para calha galvanizada , tipo Igolflex Branco Sika ou similar</t>
  </si>
  <si>
    <t>Contrapiso em argamassa traço 1:4 (cimento e areia), # = 6 cm</t>
  </si>
  <si>
    <t>Caixa de inspeção esgoto pluvial de alvenaria - CE- 80x80x80cm c/ tampa de concreto</t>
  </si>
  <si>
    <t>Caixa pluvial simples  de alvenaria - CS - 200x100x150cm c/ grelha metálica removível</t>
  </si>
  <si>
    <r>
      <t xml:space="preserve">Estaca escavada mecanicamente, </t>
    </r>
    <r>
      <rPr>
        <sz val="9"/>
        <rFont val="Symbol"/>
        <family val="1"/>
        <charset val="2"/>
      </rPr>
      <t>f</t>
    </r>
    <r>
      <rPr>
        <sz val="9"/>
        <rFont val="Arial"/>
        <family val="2"/>
      </rPr>
      <t xml:space="preserve"> = 25 cm, incluído concreto usinado e armadura longitudinal</t>
    </r>
  </si>
  <si>
    <t>Caixa de inspeção tipo ZD c/ tampa de concreto, padrão Cemig</t>
  </si>
  <si>
    <t>Quadro de comando para 2 bombas de recalques de 1/3 a 2 cv, trifásica, 220 volts, com chave seletora, acionamento manual/automático, relé de sobrecarga e contatora</t>
  </si>
  <si>
    <t>Válvula solenoide p/irrigação modelo 75 - DV 3/4", marca Rain Bird ou similar</t>
  </si>
  <si>
    <t>Kit filtragem de reaproveitamento de água de chuvas e conexões</t>
  </si>
  <si>
    <t>Bomba centrífuga, monofásica, 0,5 cv ou 0,49 hp, hm 6 a 20 m, q 1,2 a 8,3 m3/h - fornecimento e instalação</t>
  </si>
  <si>
    <t>Chave de boia automática superior/inferior 15a/250v - fornecimento e instalação.</t>
  </si>
  <si>
    <t>Kit de reuso de água contendo: 1 filtro ciclo 500, 1 freio d'água 150 mm, 1 sifão ladrão 150 mm e 1 conjunto flutuante de 1"</t>
  </si>
  <si>
    <t>unid.</t>
  </si>
  <si>
    <t>Orçamento 1 (Ecosustentável CNPJ: 22.245.660/0001-75) - R$ 3.689,00</t>
  </si>
  <si>
    <t>Orçamento 2 (Tateti CNPJ: 65.369.985/0003-34) - R$ 3.245,30</t>
  </si>
  <si>
    <t>Concreto para envelopamento dos eletrodutos de média tensão - fck = 15 Mpa</t>
  </si>
  <si>
    <t>9.1</t>
  </si>
  <si>
    <t>15.9</t>
  </si>
  <si>
    <t>11º MÊS</t>
  </si>
  <si>
    <t>12º MÊS</t>
  </si>
  <si>
    <t>Projeto executivo de estrutura metálica para suporte dos brises</t>
  </si>
  <si>
    <t>1.3</t>
  </si>
  <si>
    <t>Projeto executivo de estrutura metálica da cobertura do edifício</t>
  </si>
  <si>
    <t>Projetos executivos de estrutura metálica para coberturas de vidro (jardim de inverno e entrada do prédio)</t>
  </si>
  <si>
    <t>Cobertura metálica com vidro laminado (jardim de inverno)</t>
  </si>
  <si>
    <t>Cobertura metálica com vidro laminado (entrada do prédio)</t>
  </si>
  <si>
    <t>9.10</t>
  </si>
  <si>
    <t>9.11</t>
  </si>
  <si>
    <t>{concreto    fck = 35MPa</t>
  </si>
  <si>
    <t xml:space="preserve">                          {concreto    fck = 35MPa</t>
  </si>
  <si>
    <t>4.3; 4.5; 4.8; 4.11; 4.15; 6.3; 6.6; 6.9; 6.12; 6.15; 6.18; 6.21; 6.24</t>
  </si>
  <si>
    <t>8.16</t>
  </si>
  <si>
    <t>8.17</t>
  </si>
  <si>
    <t>15.5</t>
  </si>
  <si>
    <t>24.2</t>
  </si>
  <si>
    <t>m² x mês</t>
  </si>
  <si>
    <t>PREENCHER APENAS AS CÉLULAS ASSINALADAS EM VERMELHO. LEIA COM ATENÇÃO AS ORIENTAÇÕES DE PREENCHIMENTO ABAIXO.
(Apagar o texto desta linha para a apresentação da proposta)</t>
  </si>
  <si>
    <t>Licitação:</t>
  </si>
  <si>
    <t>Fase II - Prédio da Odontologia</t>
  </si>
  <si>
    <t>RDC Eletrônico nº XXX/2022</t>
  </si>
  <si>
    <t>EMPRESA:</t>
  </si>
  <si>
    <t>DATA:</t>
  </si>
  <si>
    <t>CNPJ:</t>
  </si>
  <si>
    <t>PROFISSIONAL RESPONSÁVEL:</t>
  </si>
  <si>
    <t>ASSINATURA:</t>
  </si>
  <si>
    <r>
      <t>ORIENTAÇÕES DE PREENCHIMENTO</t>
    </r>
    <r>
      <rPr>
        <b/>
        <sz val="9"/>
        <rFont val="Arial"/>
        <family val="2"/>
      </rPr>
      <t xml:space="preserve">
1 - Esta planilha é protegida por senha, sendo possível preencher apenas as células liberadas (assinaladas em </t>
    </r>
    <r>
      <rPr>
        <b/>
        <sz val="9"/>
        <color rgb="FFFF0000"/>
        <rFont val="Arial"/>
        <family val="2"/>
      </rPr>
      <t>VERMELHO</t>
    </r>
    <r>
      <rPr>
        <b/>
        <sz val="9"/>
        <rFont val="Arial"/>
        <family val="2"/>
      </rPr>
      <t>). As células que não são passíveis de edição contêm fórmulas para o melhor preenchimento dos valores e não devem ser alteradas sob pena de desclassificação da proposta, conforme cláuslula editalícia. Assim sendo, solicitamos que não tente desbloquear este documento. Caso haja necessidade de alterar algum conteúdo, favor entrar em contato com a Unifal-MG, por meio do e-mail cpo.proplan@unifal-mg.edu.br que será providenciada a correção, se for o caso.
2 - Os valores correspondentes ao BDI deverão ser calculados, para cada caso (Equipamentos, Serviços e Obras) conforme orientações do Tribunal de Contas da União, utilizando-se para isso, documento específico nas abas Demonstrativo de BDI correspondente. Após apurados seus valores estes deverão ser preenchidos nas células correspondentes, no cabeçalho deste documento.
3 - Para a formação dos preços dos serviços de Gestão de Obras, cujapreço é feita por meio da Composição de Custos Unitários - CCU, deverá ser utilizado o documento próprio na aba CCU e, após apurado seu custo, este deverá ser preenchido na célula correspondente deste documento.</t>
    </r>
  </si>
  <si>
    <r>
      <t xml:space="preserve">DEMONSTRATIVO DE COMPOSIÇÃO DO BDI - </t>
    </r>
    <r>
      <rPr>
        <b/>
        <sz val="16"/>
        <color theme="1"/>
        <rFont val="Calibri"/>
        <family val="2"/>
        <scheme val="minor"/>
      </rPr>
      <t>EQUIPAMENTOS</t>
    </r>
  </si>
  <si>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</si>
  <si>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</si>
  <si>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</si>
  <si>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</si>
  <si>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</si>
  <si>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</si>
  <si>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</si>
  <si>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</si>
  <si>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</si>
  <si>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</si>
  <si>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</si>
  <si>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</si>
  <si>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</si>
  <si>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</si>
  <si>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</si>
  <si>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</si>
  <si>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</si>
  <si>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</si>
  <si>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</si>
  <si>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</si>
  <si>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</si>
  <si>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</si>
  <si>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</si>
  <si>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</si>
  <si>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</si>
  <si>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</si>
  <si>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</si>
  <si>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</si>
  <si>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t>OBS.: PARA A OBTENÇÃO DO VALOR DO BDI, TODOS OS ITENS PREVISTOS NESTE DEMONSTRATIVO DE COMPOSIÇÃO DO BDI, FORAM APLICADOS NA FÓRMULA DEMONSTRADA ABAIXO:</t>
  </si>
  <si>
    <r>
      <t xml:space="preserve">BDI = </t>
    </r>
    <r>
      <rPr>
        <u/>
        <sz val="16"/>
        <color theme="1"/>
        <rFont val="Calibri"/>
        <family val="2"/>
      </rPr>
      <t xml:space="preserve">(1 + (AC + S + R + G)) (1 + DF) (1 + L) </t>
    </r>
    <r>
      <rPr>
        <sz val="16"/>
        <color theme="1"/>
        <rFont val="Calibri"/>
        <family val="2"/>
      </rPr>
      <t> -1</t>
    </r>
  </si>
  <si>
    <t>(1 - I)</t>
  </si>
  <si>
    <r>
      <t xml:space="preserve">DEMONSTRATIVO DE COMPOSIÇÃO DO BDI - </t>
    </r>
    <r>
      <rPr>
        <b/>
        <sz val="16"/>
        <color theme="1"/>
        <rFont val="Calibri"/>
        <family val="2"/>
        <scheme val="minor"/>
      </rPr>
      <t>SERVIÇOS</t>
    </r>
  </si>
  <si>
    <r>
      <t xml:space="preserve">DEMONSTRATIVO DE COMPOSIÇÃO DO BDI - </t>
    </r>
    <r>
      <rPr>
        <b/>
        <sz val="16"/>
        <color theme="1"/>
        <rFont val="Calibri"/>
        <family val="2"/>
        <scheme val="minor"/>
      </rPr>
      <t>OBRAS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</si>
</sst>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_(&quot;R$ &quot;* #,##0.00_);_(&quot;R$ &quot;* \(#,##0.00\);_(&quot;R$ &quot;* \-??_);_(@_)"/>
    <numFmt numFmtId="165" formatCode="0.0"/>
    <numFmt numFmtId="166" formatCode="#,##0.0"/>
    <numFmt numFmtId="167" formatCode="#,##0.000000"/>
    <numFmt numFmtId="168" formatCode="&quot;R$&quot;\ #,##0.00"/>
    <numFmt numFmtId="169" formatCode="_(&quot;R$ &quot;* #,##0.00_);_(&quot;R$ &quot;* \(#,##0.00\);_(&quot;R$ &quot;* &quot;-&quot;??_);_(@_)"/>
    <numFmt numFmtId="170" formatCode="_(* #,##0.00_);_(* \(#,##0.00\);_(* &quot;-&quot;??_);_(@_)"/>
  </numFmts>
  <fonts count="54" x14ac:knownFonts="1">
    <font>
      <sz val="10"/>
      <name val="Arial"/>
      <family val="2"/>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000000"/>
      <name val="Calibri"/>
      <family val="2"/>
      <scheme val="minor"/>
    </font>
    <font>
      <sz val="10"/>
      <name val="Arial"/>
      <family val="2"/>
      <charset val="1"/>
    </font>
    <font>
      <b/>
      <i/>
      <sz val="9"/>
      <name val="Arial"/>
      <family val="2"/>
    </font>
    <font>
      <sz val="9"/>
      <name val="Arial"/>
      <family val="2"/>
    </font>
    <font>
      <b/>
      <sz val="9"/>
      <name val="Arial"/>
      <family val="2"/>
    </font>
    <font>
      <sz val="9"/>
      <name val="Arial"/>
      <family val="2"/>
      <charset val="1"/>
    </font>
    <font>
      <sz val="9"/>
      <color theme="1"/>
      <name val="Arial"/>
      <family val="2"/>
    </font>
    <font>
      <b/>
      <i/>
      <sz val="10"/>
      <name val="Arial"/>
      <family val="2"/>
      <charset val="1"/>
    </font>
    <font>
      <i/>
      <sz val="10"/>
      <name val="Arial"/>
      <family val="2"/>
      <charset val="1"/>
    </font>
    <font>
      <b/>
      <sz val="10"/>
      <name val="Arial"/>
      <family val="2"/>
      <charset val="1"/>
    </font>
    <font>
      <sz val="8"/>
      <name val="Arial"/>
      <family val="2"/>
    </font>
    <font>
      <b/>
      <sz val="8"/>
      <name val="Arial"/>
      <family val="2"/>
    </font>
    <font>
      <sz val="9"/>
      <name val="Symbol"/>
      <family val="1"/>
      <charset val="2"/>
    </font>
    <font>
      <sz val="10"/>
      <name val="Arial"/>
      <family val="2"/>
    </font>
    <font>
      <b/>
      <sz val="9"/>
      <color theme="1"/>
      <name val="Arial"/>
      <family val="2"/>
    </font>
    <font>
      <b/>
      <sz val="9"/>
      <name val="Arial"/>
      <family val="2"/>
      <charset val="1"/>
    </font>
    <font>
      <b/>
      <sz val="8"/>
      <name val="Arial"/>
      <family val="2"/>
      <charset val="1"/>
    </font>
    <font>
      <sz val="8"/>
      <name val="Arial"/>
      <family val="2"/>
      <charset val="1"/>
    </font>
    <font>
      <b/>
      <sz val="10"/>
      <color rgb="FFFF0000"/>
      <name val="Arial"/>
      <family val="2"/>
    </font>
    <font>
      <b/>
      <sz val="9"/>
      <color rgb="FFFF0000"/>
      <name val="Arial"/>
      <family val="2"/>
    </font>
    <font>
      <sz val="16"/>
      <color theme="1"/>
      <name val="Calibri"/>
      <family val="2"/>
      <scheme val="minor"/>
    </font>
    <font>
      <b/>
      <sz val="16"/>
      <color theme="1"/>
      <name val="Calibri"/>
      <family val="2"/>
      <scheme val="minor"/>
    </font>
    <font>
      <b/>
      <sz val="10"/>
      <name val="Arial"/>
      <family val="2"/>
    </font>
    <font>
      <sz val="16"/>
      <color theme="1"/>
      <name val="Calibri"/>
      <family val="2"/>
    </font>
    <font>
      <u/>
      <sz val="16"/>
      <color theme="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rgb="FFDEEBF7"/>
        <bgColor rgb="FFD9D9D9"/>
      </patternFill>
    </fill>
    <fill>
      <patternFill patternType="solid">
        <fgColor rgb="FFD9D9D9"/>
        <bgColor rgb="FFDEEBF7"/>
      </patternFill>
    </fill>
    <fill>
      <patternFill patternType="solid">
        <fgColor theme="4" tint="0.79998168889431442"/>
        <bgColor indexed="64"/>
      </patternFill>
    </fill>
    <fill>
      <patternFill patternType="solid">
        <fgColor theme="4" tint="0.79998168889431442"/>
        <bgColor rgb="FFD9D9D9"/>
      </patternFill>
    </fill>
    <fill>
      <patternFill patternType="solid">
        <fgColor theme="9" tint="0.39997558519241921"/>
        <bgColor indexed="64"/>
      </patternFill>
    </fill>
    <fill>
      <patternFill patternType="solid">
        <fgColor theme="0"/>
        <bgColor indexed="64"/>
      </patternFill>
    </fill>
    <fill>
      <patternFill patternType="solid">
        <fgColor theme="2"/>
        <bgColor rgb="FFDEEBF7"/>
      </patternFill>
    </fill>
    <fill>
      <patternFill patternType="solid">
        <fgColor theme="2"/>
        <bgColor indexed="64"/>
      </patternFill>
    </fill>
    <fill>
      <patternFill patternType="solid">
        <fgColor theme="2" tint="-9.9978637043366805E-2"/>
        <bgColor indexed="64"/>
      </patternFill>
    </fill>
    <fill>
      <patternFill patternType="solid">
        <fgColor rgb="FFFFA0A0"/>
        <bgColor rgb="FFD9D9D9"/>
      </patternFill>
    </fill>
    <fill>
      <patternFill patternType="solid">
        <fgColor rgb="FFFFA0A0"/>
        <bgColor indexed="64"/>
      </patternFill>
    </fill>
    <fill>
      <patternFill patternType="solid">
        <fgColor rgb="FFFF8C8C"/>
        <bgColor indexed="64"/>
      </patternFill>
    </fill>
    <fill>
      <patternFill patternType="solid">
        <fgColor rgb="FFFEBBB4"/>
        <bgColor indexed="64"/>
      </patternFill>
    </fill>
    <fill>
      <patternFill patternType="solid">
        <fgColor theme="2" tint="-0.249977111117893"/>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0" borderId="0" applyNumberFormat="0" applyBorder="0" applyAlignment="0" applyProtection="0"/>
    <xf numFmtId="0" fontId="12" fillId="3" borderId="0" applyNumberFormat="0" applyBorder="0" applyAlignment="0" applyProtection="0"/>
    <xf numFmtId="0" fontId="7" fillId="6" borderId="0" applyNumberFormat="0" applyBorder="0" applyAlignment="0" applyProtection="0"/>
    <xf numFmtId="0" fontId="8" fillId="14" borderId="1" applyNumberFormat="0" applyAlignment="0" applyProtection="0"/>
    <xf numFmtId="0" fontId="22" fillId="10" borderId="1" applyNumberFormat="0" applyAlignment="0" applyProtection="0"/>
    <xf numFmtId="0" fontId="9" fillId="24" borderId="2" applyNumberFormat="0" applyAlignment="0" applyProtection="0"/>
    <xf numFmtId="0" fontId="15" fillId="0" borderId="4" applyNumberFormat="0" applyFill="0" applyAlignment="0" applyProtection="0"/>
    <xf numFmtId="0" fontId="9" fillId="24" borderId="2" applyNumberFormat="0" applyAlignment="0" applyProtection="0"/>
    <xf numFmtId="0" fontId="6" fillId="25"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11" fillId="15" borderId="1" applyNumberFormat="0" applyAlignment="0" applyProtection="0"/>
    <xf numFmtId="0" fontId="16" fillId="0" borderId="0" applyNumberFormat="0" applyFill="0" applyBorder="0" applyAlignment="0" applyProtection="0"/>
    <xf numFmtId="0" fontId="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2" fillId="5" borderId="0" applyNumberFormat="0" applyBorder="0" applyAlignment="0" applyProtection="0"/>
    <xf numFmtId="0" fontId="11" fillId="7" borderId="1" applyNumberFormat="0" applyAlignment="0" applyProtection="0"/>
    <xf numFmtId="0" fontId="10" fillId="0" borderId="3" applyNumberFormat="0" applyFill="0" applyAlignment="0" applyProtection="0"/>
    <xf numFmtId="164" fontId="4" fillId="0" borderId="0" applyFill="0" applyBorder="0" applyAlignment="0" applyProtection="0"/>
    <xf numFmtId="0" fontId="23" fillId="15" borderId="0" applyNumberFormat="0" applyBorder="0" applyAlignment="0" applyProtection="0"/>
    <xf numFmtId="0" fontId="13" fillId="15" borderId="0" applyNumberFormat="0" applyBorder="0" applyAlignment="0" applyProtection="0"/>
    <xf numFmtId="0" fontId="4" fillId="0" borderId="0"/>
    <xf numFmtId="0" fontId="4" fillId="0" borderId="0"/>
    <xf numFmtId="0" fontId="29" fillId="0" borderId="0"/>
    <xf numFmtId="0" fontId="2" fillId="0" borderId="0"/>
    <xf numFmtId="0" fontId="28" fillId="0" borderId="0"/>
    <xf numFmtId="0" fontId="3" fillId="0" borderId="0"/>
    <xf numFmtId="0" fontId="4" fillId="0" borderId="0"/>
    <xf numFmtId="0" fontId="28" fillId="0" borderId="0"/>
    <xf numFmtId="0" fontId="2" fillId="11" borderId="8" applyNumberFormat="0" applyFont="0" applyAlignment="0" applyProtection="0"/>
    <xf numFmtId="0" fontId="4" fillId="11" borderId="8" applyNumberFormat="0" applyFont="0" applyAlignment="0" applyProtection="0"/>
    <xf numFmtId="0" fontId="5" fillId="11" borderId="8" applyNumberFormat="0" applyFont="0" applyAlignment="0" applyProtection="0"/>
    <xf numFmtId="0" fontId="14" fillId="14" borderId="9" applyNumberFormat="0" applyAlignment="0" applyProtection="0"/>
    <xf numFmtId="0" fontId="14" fillId="10"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5"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7" fillId="0" borderId="13" applyNumberFormat="0" applyFill="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 fillId="0" borderId="0" applyNumberFormat="0" applyFill="0" applyBorder="0" applyAlignment="0" applyProtection="0"/>
    <xf numFmtId="0" fontId="30" fillId="0" borderId="0"/>
    <xf numFmtId="0" fontId="30" fillId="0" borderId="0"/>
    <xf numFmtId="0" fontId="2" fillId="0" borderId="0"/>
    <xf numFmtId="9" fontId="2" fillId="0" borderId="0" applyFont="0" applyFill="0" applyBorder="0" applyAlignment="0" applyProtection="0"/>
    <xf numFmtId="0" fontId="42" fillId="0" borderId="0"/>
    <xf numFmtId="44" fontId="2" fillId="0" borderId="0" applyFill="0" applyBorder="0" applyAlignment="0" applyProtection="0"/>
    <xf numFmtId="44" fontId="42" fillId="0" borderId="0" applyFill="0" applyBorder="0" applyAlignment="0" applyProtection="0"/>
    <xf numFmtId="169" fontId="2" fillId="0" borderId="0" applyFont="0" applyFill="0" applyBorder="0" applyAlignment="0" applyProtection="0"/>
    <xf numFmtId="170" fontId="42" fillId="0" borderId="0" applyFont="0" applyFill="0" applyBorder="0" applyAlignment="0" applyProtection="0"/>
    <xf numFmtId="0" fontId="1" fillId="0" borderId="0"/>
    <xf numFmtId="9" fontId="1" fillId="0" borderId="0" applyFont="0" applyFill="0" applyBorder="0" applyAlignment="0" applyProtection="0"/>
  </cellStyleXfs>
  <cellXfs count="494">
    <xf numFmtId="0" fontId="0" fillId="0" borderId="0" xfId="0"/>
    <xf numFmtId="0" fontId="30" fillId="0" borderId="0" xfId="105" applyProtection="1">
      <protection locked="0"/>
    </xf>
    <xf numFmtId="0" fontId="34" fillId="0" borderId="0" xfId="105" applyFont="1" applyAlignment="1" applyProtection="1">
      <alignment horizontal="center"/>
      <protection locked="0"/>
    </xf>
    <xf numFmtId="0" fontId="34" fillId="0" borderId="0" xfId="105" applyFont="1" applyAlignment="1">
      <alignment horizontal="center"/>
    </xf>
    <xf numFmtId="0" fontId="33" fillId="29" borderId="16" xfId="105" applyFont="1" applyFill="1" applyBorder="1" applyAlignment="1">
      <alignment vertical="center" wrapText="1"/>
    </xf>
    <xf numFmtId="0" fontId="32" fillId="29" borderId="16" xfId="105" applyFont="1" applyFill="1" applyBorder="1" applyAlignment="1">
      <alignment horizontal="center" vertical="center" wrapText="1"/>
    </xf>
    <xf numFmtId="166" fontId="32" fillId="0" borderId="0" xfId="105" applyNumberFormat="1" applyFont="1" applyBorder="1" applyAlignment="1">
      <alignment horizontal="center" vertical="center" wrapText="1"/>
    </xf>
    <xf numFmtId="4" fontId="32" fillId="0" borderId="0" xfId="105" applyNumberFormat="1" applyFont="1" applyBorder="1" applyAlignment="1">
      <alignment horizontal="right" vertical="center" wrapText="1"/>
    </xf>
    <xf numFmtId="10" fontId="32" fillId="0" borderId="0" xfId="105" applyNumberFormat="1" applyFont="1" applyBorder="1" applyAlignment="1">
      <alignment horizontal="center" vertical="center" wrapText="1"/>
    </xf>
    <xf numFmtId="4" fontId="32" fillId="0" borderId="0" xfId="105" applyNumberFormat="1" applyFont="1" applyBorder="1" applyAlignment="1">
      <alignment horizontal="center" vertical="center" wrapText="1"/>
    </xf>
    <xf numFmtId="0" fontId="30" fillId="0" borderId="0" xfId="105"/>
    <xf numFmtId="0" fontId="32" fillId="0" borderId="0" xfId="105" applyFont="1" applyAlignment="1">
      <alignment vertical="center" wrapText="1"/>
    </xf>
    <xf numFmtId="0" fontId="32" fillId="0" borderId="0" xfId="105" applyFont="1" applyAlignment="1">
      <alignment horizontal="center" vertical="center" wrapText="1"/>
    </xf>
    <xf numFmtId="166" fontId="32" fillId="0" borderId="0" xfId="105" applyNumberFormat="1" applyFont="1" applyAlignment="1">
      <alignment horizontal="center" vertical="center" wrapText="1"/>
    </xf>
    <xf numFmtId="4" fontId="32" fillId="0" borderId="0" xfId="105" applyNumberFormat="1" applyFont="1" applyAlignment="1">
      <alignment horizontal="right" vertical="center" wrapText="1"/>
    </xf>
    <xf numFmtId="4" fontId="32" fillId="0" borderId="0" xfId="105" applyNumberFormat="1" applyFont="1" applyAlignment="1">
      <alignment vertical="center" wrapText="1"/>
    </xf>
    <xf numFmtId="4" fontId="33" fillId="29" borderId="16" xfId="105" applyNumberFormat="1" applyFont="1" applyFill="1" applyBorder="1" applyAlignment="1">
      <alignment horizontal="center" vertical="center" wrapText="1"/>
    </xf>
    <xf numFmtId="4" fontId="32" fillId="0" borderId="0" xfId="105" applyNumberFormat="1" applyFont="1" applyAlignment="1">
      <alignment horizontal="center" vertical="center" wrapText="1"/>
    </xf>
    <xf numFmtId="0" fontId="32" fillId="0" borderId="0" xfId="105" applyFont="1" applyBorder="1" applyAlignment="1">
      <alignment horizontal="left" vertical="center" wrapText="1"/>
    </xf>
    <xf numFmtId="0" fontId="32" fillId="0" borderId="0" xfId="105" applyFont="1" applyBorder="1" applyAlignment="1">
      <alignment horizontal="center" vertical="center" wrapText="1"/>
    </xf>
    <xf numFmtId="0" fontId="34" fillId="32" borderId="0" xfId="105" applyFont="1" applyFill="1" applyAlignment="1">
      <alignment horizontal="center"/>
    </xf>
    <xf numFmtId="0" fontId="34" fillId="33" borderId="0" xfId="105" applyFont="1" applyFill="1" applyAlignment="1">
      <alignment horizontal="center"/>
    </xf>
    <xf numFmtId="0" fontId="34" fillId="35" borderId="0" xfId="105" applyFont="1" applyFill="1" applyAlignment="1">
      <alignment horizontal="center"/>
    </xf>
    <xf numFmtId="2" fontId="32" fillId="28" borderId="0" xfId="105" applyNumberFormat="1" applyFont="1" applyFill="1" applyBorder="1" applyAlignment="1" applyProtection="1">
      <alignment horizontal="left" vertical="center" wrapText="1"/>
      <protection locked="0"/>
    </xf>
    <xf numFmtId="0" fontId="33" fillId="29" borderId="21" xfId="105" applyFont="1" applyFill="1" applyBorder="1" applyAlignment="1">
      <alignment horizontal="center" vertical="center" wrapText="1"/>
    </xf>
    <xf numFmtId="0" fontId="32" fillId="0" borderId="21" xfId="105" applyFont="1" applyBorder="1" applyAlignment="1">
      <alignment horizontal="center" vertical="center" wrapText="1"/>
    </xf>
    <xf numFmtId="0" fontId="32" fillId="0" borderId="21" xfId="105" applyFont="1" applyFill="1" applyBorder="1" applyAlignment="1">
      <alignment horizontal="center" vertical="center" wrapText="1"/>
    </xf>
    <xf numFmtId="166" fontId="32" fillId="0" borderId="21" xfId="105" applyNumberFormat="1" applyFont="1" applyFill="1" applyBorder="1" applyAlignment="1">
      <alignment horizontal="center" vertical="center" wrapText="1"/>
    </xf>
    <xf numFmtId="4" fontId="32" fillId="0" borderId="21" xfId="105" applyNumberFormat="1" applyFont="1" applyFill="1" applyBorder="1" applyAlignment="1">
      <alignment horizontal="center" vertical="center" wrapText="1"/>
    </xf>
    <xf numFmtId="10" fontId="32" fillId="0" borderId="21" xfId="105" applyNumberFormat="1" applyFont="1" applyFill="1" applyBorder="1" applyAlignment="1">
      <alignment horizontal="center" vertical="center" wrapText="1"/>
    </xf>
    <xf numFmtId="4" fontId="32" fillId="30" borderId="21" xfId="105" applyNumberFormat="1" applyFont="1" applyFill="1" applyBorder="1" applyAlignment="1">
      <alignment horizontal="center" vertical="center" wrapText="1"/>
    </xf>
    <xf numFmtId="0" fontId="33" fillId="0" borderId="21" xfId="105" applyFont="1" applyBorder="1" applyAlignment="1">
      <alignment horizontal="center" vertical="center" wrapText="1"/>
    </xf>
    <xf numFmtId="166" fontId="33" fillId="0" borderId="21" xfId="105" applyNumberFormat="1" applyFont="1" applyBorder="1" applyAlignment="1">
      <alignment horizontal="center" vertical="center" wrapText="1"/>
    </xf>
    <xf numFmtId="4" fontId="32" fillId="0" borderId="21" xfId="105" applyNumberFormat="1" applyFont="1" applyBorder="1" applyAlignment="1">
      <alignment horizontal="center" vertical="center" wrapText="1"/>
    </xf>
    <xf numFmtId="4" fontId="33" fillId="0" borderId="21" xfId="105" applyNumberFormat="1" applyFont="1" applyBorder="1" applyAlignment="1">
      <alignment horizontal="center" vertical="center" wrapText="1"/>
    </xf>
    <xf numFmtId="4" fontId="33" fillId="28" borderId="21" xfId="105" applyNumberFormat="1" applyFont="1" applyFill="1" applyBorder="1" applyAlignment="1">
      <alignment horizontal="center" vertical="center" wrapText="1"/>
    </xf>
    <xf numFmtId="166" fontId="32" fillId="0" borderId="21" xfId="105" applyNumberFormat="1" applyFont="1" applyBorder="1" applyAlignment="1">
      <alignment horizontal="center" vertical="center" wrapText="1"/>
    </xf>
    <xf numFmtId="10" fontId="32" fillId="0" borderId="21" xfId="105" applyNumberFormat="1" applyFont="1" applyBorder="1" applyAlignment="1">
      <alignment horizontal="center" vertical="center" wrapText="1"/>
    </xf>
    <xf numFmtId="4" fontId="32" fillId="28" borderId="21" xfId="105" applyNumberFormat="1" applyFont="1" applyFill="1" applyBorder="1" applyAlignment="1">
      <alignment horizontal="center" vertical="center" wrapText="1"/>
    </xf>
    <xf numFmtId="0" fontId="33" fillId="34" borderId="21" xfId="105" applyFont="1" applyFill="1" applyBorder="1" applyAlignment="1">
      <alignment horizontal="center" vertical="center" wrapText="1"/>
    </xf>
    <xf numFmtId="165" fontId="32" fillId="0" borderId="21" xfId="105" applyNumberFormat="1" applyFont="1" applyFill="1" applyBorder="1" applyAlignment="1">
      <alignment horizontal="center" vertical="center" wrapText="1"/>
    </xf>
    <xf numFmtId="0" fontId="33" fillId="0" borderId="21" xfId="105" applyFont="1" applyFill="1" applyBorder="1" applyAlignment="1">
      <alignment horizontal="center" vertical="center" wrapText="1"/>
    </xf>
    <xf numFmtId="166" fontId="33" fillId="0" borderId="21" xfId="105" applyNumberFormat="1" applyFont="1" applyFill="1" applyBorder="1" applyAlignment="1">
      <alignment horizontal="center" vertical="center" wrapText="1"/>
    </xf>
    <xf numFmtId="4" fontId="33" fillId="0" borderId="21" xfId="105" applyNumberFormat="1" applyFont="1" applyFill="1" applyBorder="1" applyAlignment="1">
      <alignment horizontal="center" vertical="center" wrapText="1"/>
    </xf>
    <xf numFmtId="4" fontId="33" fillId="30" borderId="21" xfId="105" applyNumberFormat="1" applyFont="1" applyFill="1" applyBorder="1" applyAlignment="1">
      <alignment horizontal="center" vertical="center" wrapText="1"/>
    </xf>
    <xf numFmtId="165" fontId="32" fillId="0" borderId="21" xfId="105" applyNumberFormat="1" applyFont="1" applyBorder="1" applyAlignment="1">
      <alignment horizontal="center" vertical="center" wrapText="1"/>
    </xf>
    <xf numFmtId="4" fontId="33" fillId="31" borderId="21" xfId="105" applyNumberFormat="1" applyFont="1" applyFill="1" applyBorder="1" applyAlignment="1">
      <alignment horizontal="center" vertical="center" wrapText="1"/>
    </xf>
    <xf numFmtId="0" fontId="32" fillId="33" borderId="21" xfId="105" applyFont="1" applyFill="1" applyBorder="1" applyAlignment="1">
      <alignment horizontal="center" vertical="center" wrapText="1"/>
    </xf>
    <xf numFmtId="4" fontId="32" fillId="33" borderId="21" xfId="105" applyNumberFormat="1" applyFont="1" applyFill="1" applyBorder="1" applyAlignment="1">
      <alignment horizontal="center" vertical="center" wrapText="1"/>
    </xf>
    <xf numFmtId="10" fontId="32" fillId="33" borderId="21" xfId="105" applyNumberFormat="1" applyFont="1" applyFill="1" applyBorder="1" applyAlignment="1">
      <alignment horizontal="center" vertical="center" wrapText="1"/>
    </xf>
    <xf numFmtId="0" fontId="33" fillId="27" borderId="21" xfId="105" applyFont="1" applyFill="1" applyBorder="1" applyAlignment="1">
      <alignment horizontal="center" vertical="center" wrapText="1"/>
    </xf>
    <xf numFmtId="4" fontId="32" fillId="31" borderId="21" xfId="105" applyNumberFormat="1" applyFont="1" applyFill="1" applyBorder="1" applyAlignment="1">
      <alignment horizontal="center" vertical="center" wrapText="1"/>
    </xf>
    <xf numFmtId="0" fontId="34" fillId="0" borderId="0" xfId="105" applyFont="1" applyAlignment="1">
      <alignment horizontal="center" wrapText="1"/>
    </xf>
    <xf numFmtId="0" fontId="32" fillId="0" borderId="36" xfId="105" applyFont="1" applyBorder="1" applyAlignment="1">
      <alignment horizontal="center" vertical="center" wrapText="1"/>
    </xf>
    <xf numFmtId="0" fontId="32" fillId="0" borderId="36" xfId="105" applyFont="1" applyFill="1" applyBorder="1" applyAlignment="1">
      <alignment horizontal="center" vertical="center" wrapText="1"/>
    </xf>
    <xf numFmtId="166" fontId="32" fillId="0" borderId="36" xfId="105" applyNumberFormat="1" applyFont="1" applyFill="1" applyBorder="1" applyAlignment="1">
      <alignment horizontal="center" vertical="center" wrapText="1"/>
    </xf>
    <xf numFmtId="4" fontId="32" fillId="0" borderId="36" xfId="105" applyNumberFormat="1" applyFont="1" applyBorder="1" applyAlignment="1">
      <alignment horizontal="center" vertical="center" wrapText="1"/>
    </xf>
    <xf numFmtId="4" fontId="32" fillId="0" borderId="36" xfId="105" applyNumberFormat="1" applyFont="1" applyFill="1" applyBorder="1" applyAlignment="1">
      <alignment horizontal="center" vertical="center" wrapText="1"/>
    </xf>
    <xf numFmtId="10" fontId="32" fillId="0" borderId="36" xfId="105" applyNumberFormat="1" applyFont="1" applyBorder="1" applyAlignment="1">
      <alignment horizontal="center" vertical="center" wrapText="1"/>
    </xf>
    <xf numFmtId="4" fontId="32" fillId="28" borderId="36" xfId="105" applyNumberFormat="1" applyFont="1" applyFill="1" applyBorder="1" applyAlignment="1">
      <alignment horizontal="center" vertical="center" wrapText="1"/>
    </xf>
    <xf numFmtId="10" fontId="32" fillId="0" borderId="36" xfId="105" applyNumberFormat="1" applyFont="1" applyFill="1" applyBorder="1" applyAlignment="1">
      <alignment horizontal="center" vertical="center" wrapText="1"/>
    </xf>
    <xf numFmtId="165" fontId="35" fillId="0" borderId="36" xfId="105" applyNumberFormat="1" applyFont="1" applyFill="1" applyBorder="1" applyAlignment="1">
      <alignment horizontal="center" vertical="center" wrapText="1"/>
    </xf>
    <xf numFmtId="4" fontId="32" fillId="30" borderId="36" xfId="105" applyNumberFormat="1" applyFont="1" applyFill="1" applyBorder="1" applyAlignment="1">
      <alignment horizontal="center" vertical="center" wrapText="1"/>
    </xf>
    <xf numFmtId="165" fontId="32" fillId="0" borderId="36" xfId="105" applyNumberFormat="1" applyFont="1" applyFill="1" applyBorder="1" applyAlignment="1">
      <alignment horizontal="center" vertical="center" wrapText="1"/>
    </xf>
    <xf numFmtId="166" fontId="35" fillId="0" borderId="36" xfId="105" applyNumberFormat="1" applyFont="1" applyFill="1" applyBorder="1" applyAlignment="1">
      <alignment horizontal="center" vertical="center" wrapText="1"/>
    </xf>
    <xf numFmtId="0" fontId="33" fillId="0" borderId="36" xfId="105" applyFont="1" applyFill="1" applyBorder="1" applyAlignment="1">
      <alignment horizontal="center" vertical="center" wrapText="1"/>
    </xf>
    <xf numFmtId="0" fontId="33" fillId="0" borderId="36" xfId="105" applyFont="1" applyFill="1" applyBorder="1" applyAlignment="1">
      <alignment horizontal="left" vertical="center" wrapText="1"/>
    </xf>
    <xf numFmtId="0" fontId="33" fillId="30" borderId="36" xfId="105" applyFont="1" applyFill="1" applyBorder="1" applyAlignment="1">
      <alignment horizontal="left" vertical="center" wrapText="1"/>
    </xf>
    <xf numFmtId="0" fontId="32" fillId="0" borderId="36" xfId="0" applyFont="1" applyFill="1" applyBorder="1" applyAlignment="1">
      <alignment horizontal="center" vertical="center" wrapText="1"/>
    </xf>
    <xf numFmtId="165" fontId="32" fillId="0" borderId="36" xfId="0" applyNumberFormat="1" applyFont="1" applyFill="1" applyBorder="1" applyAlignment="1">
      <alignment horizontal="center" vertical="center" wrapText="1"/>
    </xf>
    <xf numFmtId="10" fontId="32" fillId="0" borderId="36" xfId="0" applyNumberFormat="1" applyFont="1" applyBorder="1" applyAlignment="1">
      <alignment horizontal="center" vertical="center" wrapText="1"/>
    </xf>
    <xf numFmtId="4" fontId="32" fillId="0" borderId="36" xfId="0" applyNumberFormat="1" applyFont="1" applyBorder="1" applyAlignment="1">
      <alignment horizontal="center" vertical="center" wrapText="1"/>
    </xf>
    <xf numFmtId="0" fontId="0" fillId="0" borderId="0" xfId="0"/>
    <xf numFmtId="0" fontId="30" fillId="0" borderId="0" xfId="105" applyProtection="1"/>
    <xf numFmtId="2" fontId="33" fillId="0" borderId="0" xfId="105" applyNumberFormat="1" applyFont="1" applyBorder="1" applyAlignment="1" applyProtection="1">
      <alignment horizontal="center" vertical="center" wrapText="1"/>
    </xf>
    <xf numFmtId="2" fontId="32" fillId="0" borderId="0" xfId="105" applyNumberFormat="1" applyFont="1" applyBorder="1" applyAlignment="1" applyProtection="1">
      <alignment horizontal="right" vertical="center" wrapText="1"/>
    </xf>
    <xf numFmtId="2" fontId="33" fillId="30" borderId="0" xfId="0" applyNumberFormat="1" applyFont="1" applyFill="1" applyBorder="1" applyAlignment="1" applyProtection="1">
      <alignment horizontal="left" vertical="center"/>
    </xf>
    <xf numFmtId="2" fontId="32" fillId="0" borderId="0" xfId="105" applyNumberFormat="1" applyFont="1" applyBorder="1" applyAlignment="1" applyProtection="1">
      <alignment horizontal="left" vertical="center" wrapText="1"/>
    </xf>
    <xf numFmtId="166" fontId="33" fillId="0" borderId="0" xfId="105" applyNumberFormat="1" applyFont="1" applyBorder="1" applyAlignment="1" applyProtection="1">
      <alignment horizontal="center" vertical="center" wrapText="1"/>
    </xf>
    <xf numFmtId="10" fontId="32" fillId="0" borderId="0" xfId="105" applyNumberFormat="1" applyFont="1" applyFill="1" applyBorder="1" applyAlignment="1" applyProtection="1">
      <alignment horizontal="center" vertical="center" wrapText="1"/>
    </xf>
    <xf numFmtId="2" fontId="33" fillId="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horizontal="right" vertical="center" wrapText="1"/>
    </xf>
    <xf numFmtId="2" fontId="32" fillId="0" borderId="0" xfId="0" applyNumberFormat="1" applyFont="1" applyFill="1" applyBorder="1" applyAlignment="1" applyProtection="1">
      <alignment horizontal="left" vertical="center"/>
    </xf>
    <xf numFmtId="2" fontId="32" fillId="0" borderId="0" xfId="105" applyNumberFormat="1" applyFont="1" applyFill="1" applyBorder="1" applyAlignment="1" applyProtection="1">
      <alignment horizontal="left" vertical="center" wrapText="1"/>
    </xf>
    <xf numFmtId="166" fontId="33" fillId="0" borderId="0" xfId="105" applyNumberFormat="1" applyFont="1" applyFill="1" applyBorder="1" applyAlignment="1" applyProtection="1">
      <alignment horizontal="center" vertical="center" wrapText="1"/>
    </xf>
    <xf numFmtId="0" fontId="30" fillId="0" borderId="0" xfId="105" applyFill="1" applyProtection="1"/>
    <xf numFmtId="2" fontId="32" fillId="28" borderId="0" xfId="105" applyNumberFormat="1" applyFont="1" applyFill="1" applyBorder="1" applyAlignment="1" applyProtection="1">
      <alignment horizontal="left" vertical="center" wrapText="1"/>
    </xf>
    <xf numFmtId="0" fontId="34" fillId="0" borderId="0" xfId="105" applyFont="1" applyAlignment="1" applyProtection="1">
      <alignment horizontal="right"/>
    </xf>
    <xf numFmtId="10" fontId="32" fillId="37" borderId="36" xfId="105" applyNumberFormat="1" applyFont="1" applyFill="1" applyBorder="1" applyAlignment="1" applyProtection="1">
      <alignment horizontal="center" vertical="center" wrapText="1"/>
      <protection locked="0"/>
    </xf>
    <xf numFmtId="0" fontId="33" fillId="0" borderId="0" xfId="105" applyFont="1" applyBorder="1" applyAlignment="1" applyProtection="1">
      <alignment vertical="center" wrapText="1"/>
    </xf>
    <xf numFmtId="0" fontId="40" fillId="0" borderId="0" xfId="0" applyFont="1" applyFill="1" applyBorder="1" applyAlignment="1" applyProtection="1">
      <alignment horizontal="right" vertical="center"/>
    </xf>
    <xf numFmtId="0" fontId="40" fillId="0" borderId="0" xfId="0" applyFont="1" applyFill="1" applyBorder="1" applyAlignment="1" applyProtection="1">
      <alignment vertical="center" wrapText="1"/>
    </xf>
    <xf numFmtId="0" fontId="40" fillId="0" borderId="0" xfId="0" applyFont="1" applyFill="1" applyBorder="1" applyAlignment="1" applyProtection="1">
      <alignment horizontal="right" vertical="center" wrapText="1"/>
    </xf>
    <xf numFmtId="4" fontId="32" fillId="0" borderId="0" xfId="105" applyNumberFormat="1" applyFont="1" applyBorder="1" applyAlignment="1" applyProtection="1">
      <alignment horizontal="center" vertical="center" wrapText="1"/>
    </xf>
    <xf numFmtId="0" fontId="40" fillId="0" borderId="0" xfId="0" applyFont="1" applyFill="1" applyBorder="1" applyAlignment="1" applyProtection="1">
      <alignment horizontal="left" vertical="center" wrapText="1"/>
    </xf>
    <xf numFmtId="0" fontId="32" fillId="0" borderId="0" xfId="105" applyFont="1" applyBorder="1" applyAlignment="1" applyProtection="1">
      <alignment vertical="center" wrapText="1"/>
    </xf>
    <xf numFmtId="0" fontId="0" fillId="0" borderId="0" xfId="0" applyProtection="1">
      <protection locked="0"/>
    </xf>
    <xf numFmtId="49" fontId="1" fillId="27" borderId="48" xfId="114" applyNumberFormat="1" applyFill="1" applyBorder="1" applyProtection="1"/>
    <xf numFmtId="0" fontId="1" fillId="27" borderId="48" xfId="114" applyFill="1" applyBorder="1" applyAlignment="1" applyProtection="1">
      <alignment wrapText="1"/>
    </xf>
    <xf numFmtId="10" fontId="51" fillId="27" borderId="48" xfId="115" applyNumberFormat="1" applyFont="1" applyFill="1" applyBorder="1" applyAlignment="1" applyProtection="1">
      <alignment horizontal="center"/>
    </xf>
    <xf numFmtId="49" fontId="1" fillId="0" borderId="49" xfId="114" applyNumberFormat="1" applyBorder="1" applyProtection="1"/>
    <xf numFmtId="0" fontId="1" fillId="0" borderId="49" xfId="114" applyBorder="1" applyAlignment="1" applyProtection="1">
      <alignment wrapText="1"/>
    </xf>
    <xf numFmtId="10" fontId="0" fillId="40" borderId="49" xfId="115" applyNumberFormat="1" applyFont="1" applyFill="1" applyBorder="1" applyAlignment="1" applyProtection="1">
      <alignment horizontal="center"/>
      <protection locked="0"/>
    </xf>
    <xf numFmtId="0" fontId="1" fillId="0" borderId="50" xfId="114" applyBorder="1" applyAlignment="1" applyProtection="1">
      <alignment wrapText="1"/>
    </xf>
    <xf numFmtId="10" fontId="0" fillId="40" borderId="50" xfId="115" applyNumberFormat="1" applyFont="1" applyFill="1" applyBorder="1" applyAlignment="1" applyProtection="1">
      <alignment horizontal="center"/>
      <protection locked="0"/>
    </xf>
    <xf numFmtId="49" fontId="1" fillId="0" borderId="51" xfId="114" applyNumberFormat="1" applyBorder="1" applyProtection="1"/>
    <xf numFmtId="0" fontId="1" fillId="0" borderId="51" xfId="114" applyBorder="1" applyAlignment="1" applyProtection="1">
      <alignment wrapText="1"/>
    </xf>
    <xf numFmtId="10" fontId="0" fillId="40" borderId="51" xfId="115" applyNumberFormat="1" applyFont="1" applyFill="1" applyBorder="1" applyAlignment="1" applyProtection="1">
      <alignment horizontal="center"/>
      <protection locked="0"/>
    </xf>
    <xf numFmtId="49" fontId="1" fillId="0" borderId="29" xfId="114" applyNumberFormat="1" applyBorder="1" applyProtection="1"/>
    <xf numFmtId="0" fontId="1" fillId="0" borderId="0" xfId="114" applyBorder="1" applyAlignment="1" applyProtection="1">
      <alignment wrapText="1"/>
    </xf>
    <xf numFmtId="10" fontId="0" fillId="0" borderId="52" xfId="115" applyNumberFormat="1" applyFont="1" applyBorder="1" applyAlignment="1" applyProtection="1">
      <alignment horizontal="center"/>
    </xf>
    <xf numFmtId="10" fontId="0" fillId="0" borderId="45" xfId="115" applyNumberFormat="1" applyFont="1" applyBorder="1" applyAlignment="1" applyProtection="1">
      <alignment horizontal="center"/>
    </xf>
    <xf numFmtId="0" fontId="1" fillId="0" borderId="17" xfId="114" applyBorder="1" applyAlignment="1" applyProtection="1">
      <alignment wrapText="1"/>
    </xf>
    <xf numFmtId="49" fontId="1" fillId="41" borderId="53" xfId="114" applyNumberFormat="1" applyFill="1" applyBorder="1" applyProtection="1"/>
    <xf numFmtId="0" fontId="1" fillId="41" borderId="53" xfId="114" applyFill="1" applyBorder="1" applyAlignment="1" applyProtection="1">
      <alignment wrapText="1"/>
    </xf>
    <xf numFmtId="10" fontId="51" fillId="41" borderId="53" xfId="115" applyNumberFormat="1" applyFont="1" applyFill="1" applyBorder="1" applyAlignment="1" applyProtection="1">
      <alignment horizontal="center"/>
    </xf>
    <xf numFmtId="10" fontId="0" fillId="0" borderId="30" xfId="115" applyNumberFormat="1" applyFont="1" applyBorder="1" applyAlignment="1" applyProtection="1">
      <alignment horizontal="center"/>
    </xf>
    <xf numFmtId="49" fontId="1" fillId="0" borderId="29" xfId="114" applyNumberFormat="1" applyFont="1" applyBorder="1" applyProtection="1"/>
    <xf numFmtId="0" fontId="52" fillId="0" borderId="0" xfId="114" applyFont="1" applyBorder="1" applyAlignment="1" applyProtection="1">
      <alignment horizontal="center"/>
    </xf>
    <xf numFmtId="49" fontId="1" fillId="0" borderId="27" xfId="114" applyNumberFormat="1" applyBorder="1" applyProtection="1"/>
    <xf numFmtId="0" fontId="52" fillId="0" borderId="19" xfId="114" applyFont="1" applyBorder="1" applyAlignment="1" applyProtection="1">
      <alignment horizontal="center"/>
    </xf>
    <xf numFmtId="10" fontId="0" fillId="0" borderId="28" xfId="115" applyNumberFormat="1" applyFont="1" applyBorder="1" applyAlignment="1" applyProtection="1">
      <alignment horizontal="center"/>
    </xf>
    <xf numFmtId="4" fontId="32" fillId="38" borderId="21" xfId="105" applyNumberFormat="1" applyFont="1" applyFill="1" applyBorder="1" applyAlignment="1" applyProtection="1">
      <alignment horizontal="center" vertical="center" wrapText="1"/>
      <protection locked="0"/>
    </xf>
    <xf numFmtId="4" fontId="32" fillId="38" borderId="36" xfId="105" applyNumberFormat="1" applyFont="1" applyFill="1" applyBorder="1" applyAlignment="1" applyProtection="1">
      <alignment horizontal="center" vertical="center" wrapText="1"/>
      <protection locked="0"/>
    </xf>
    <xf numFmtId="4" fontId="32" fillId="38" borderId="36" xfId="0" applyNumberFormat="1" applyFont="1" applyFill="1" applyBorder="1" applyAlignment="1" applyProtection="1">
      <alignment horizontal="center" vertical="center" wrapText="1"/>
      <protection locked="0"/>
    </xf>
    <xf numFmtId="0" fontId="4" fillId="0" borderId="0" xfId="69" applyProtection="1"/>
    <xf numFmtId="0" fontId="34" fillId="0" borderId="0" xfId="105" applyFont="1" applyAlignment="1" applyProtection="1">
      <alignment horizontal="center"/>
    </xf>
    <xf numFmtId="0" fontId="33" fillId="0" borderId="32" xfId="105" applyFont="1" applyBorder="1" applyAlignment="1" applyProtection="1">
      <alignment horizontal="center" vertical="center" wrapText="1"/>
    </xf>
    <xf numFmtId="0" fontId="33" fillId="29" borderId="32" xfId="105" applyFont="1" applyFill="1" applyBorder="1" applyAlignment="1" applyProtection="1">
      <alignment horizontal="center" vertical="center" wrapText="1"/>
    </xf>
    <xf numFmtId="0" fontId="32" fillId="0" borderId="32" xfId="105" applyFont="1" applyBorder="1" applyAlignment="1" applyProtection="1">
      <alignment horizontal="center" vertical="center" wrapText="1"/>
    </xf>
    <xf numFmtId="168" fontId="32" fillId="0" borderId="32" xfId="105" applyNumberFormat="1" applyFont="1" applyFill="1" applyBorder="1" applyAlignment="1" applyProtection="1">
      <alignment horizontal="center" vertical="center" wrapText="1"/>
    </xf>
    <xf numFmtId="9" fontId="33" fillId="0" borderId="32" xfId="108" applyFont="1" applyFill="1" applyBorder="1" applyAlignment="1" applyProtection="1">
      <alignment horizontal="center" vertical="center" wrapText="1"/>
    </xf>
    <xf numFmtId="168" fontId="33" fillId="0" borderId="32" xfId="105" applyNumberFormat="1" applyFont="1" applyBorder="1" applyAlignment="1" applyProtection="1">
      <alignment horizontal="center" vertical="center" wrapText="1"/>
    </xf>
    <xf numFmtId="168" fontId="33" fillId="0" borderId="32" xfId="105" applyNumberFormat="1" applyFont="1" applyFill="1" applyBorder="1" applyAlignment="1" applyProtection="1">
      <alignment horizontal="center" vertical="center" wrapText="1"/>
    </xf>
    <xf numFmtId="168" fontId="33" fillId="0" borderId="32" xfId="108" applyNumberFormat="1" applyFont="1" applyFill="1" applyBorder="1" applyAlignment="1" applyProtection="1">
      <alignment horizontal="center" vertical="center" wrapText="1"/>
    </xf>
    <xf numFmtId="9" fontId="32" fillId="0" borderId="32" xfId="108" applyFont="1" applyFill="1" applyBorder="1" applyAlignment="1" applyProtection="1">
      <alignment horizontal="center" vertical="center" wrapText="1"/>
    </xf>
    <xf numFmtId="9" fontId="32" fillId="0" borderId="36" xfId="108" applyFont="1" applyFill="1" applyBorder="1" applyAlignment="1" applyProtection="1">
      <alignment horizontal="center" vertical="center" wrapText="1"/>
    </xf>
    <xf numFmtId="4" fontId="32" fillId="0" borderId="32" xfId="105" applyNumberFormat="1" applyFont="1" applyFill="1" applyBorder="1" applyAlignment="1" applyProtection="1">
      <alignment horizontal="center" vertical="center" wrapText="1"/>
    </xf>
    <xf numFmtId="4" fontId="33" fillId="0" borderId="32" xfId="105" applyNumberFormat="1" applyFont="1" applyBorder="1" applyAlignment="1" applyProtection="1">
      <alignment horizontal="center" vertical="center" wrapText="1"/>
    </xf>
    <xf numFmtId="2" fontId="33" fillId="0" borderId="32" xfId="105" applyNumberFormat="1" applyFont="1" applyFill="1" applyBorder="1" applyAlignment="1" applyProtection="1">
      <alignment horizontal="center" vertical="center" wrapText="1"/>
    </xf>
    <xf numFmtId="0" fontId="33" fillId="34" borderId="32" xfId="105" applyFont="1" applyFill="1" applyBorder="1" applyAlignment="1" applyProtection="1">
      <alignment horizontal="center" vertical="center" wrapText="1"/>
    </xf>
    <xf numFmtId="0" fontId="34" fillId="35" borderId="0" xfId="105" applyFont="1" applyFill="1" applyAlignment="1" applyProtection="1">
      <alignment horizontal="center"/>
    </xf>
    <xf numFmtId="0" fontId="32" fillId="0" borderId="32" xfId="105" applyFont="1" applyFill="1" applyBorder="1" applyAlignment="1" applyProtection="1">
      <alignment horizontal="center" vertical="center" wrapText="1"/>
    </xf>
    <xf numFmtId="165" fontId="32" fillId="0" borderId="32" xfId="105" applyNumberFormat="1" applyFont="1" applyFill="1" applyBorder="1" applyAlignment="1" applyProtection="1">
      <alignment vertical="center" wrapText="1"/>
    </xf>
    <xf numFmtId="4" fontId="32" fillId="0" borderId="32" xfId="105" applyNumberFormat="1" applyFont="1" applyBorder="1" applyAlignment="1" applyProtection="1">
      <alignment vertical="center" wrapText="1"/>
    </xf>
    <xf numFmtId="4" fontId="32" fillId="0" borderId="32" xfId="105" applyNumberFormat="1" applyFont="1" applyFill="1" applyBorder="1" applyAlignment="1" applyProtection="1">
      <alignment vertical="center" wrapText="1"/>
    </xf>
    <xf numFmtId="10" fontId="32" fillId="0" borderId="32" xfId="105" applyNumberFormat="1" applyFont="1" applyFill="1" applyBorder="1" applyAlignment="1" applyProtection="1">
      <alignment vertical="center" wrapText="1"/>
    </xf>
    <xf numFmtId="4" fontId="32" fillId="0" borderId="35" xfId="105" applyNumberFormat="1" applyFont="1" applyFill="1" applyBorder="1" applyAlignment="1" applyProtection="1">
      <alignment vertical="center" wrapText="1"/>
    </xf>
    <xf numFmtId="4" fontId="32" fillId="0" borderId="39" xfId="105" applyNumberFormat="1" applyFont="1" applyFill="1" applyBorder="1" applyAlignment="1" applyProtection="1">
      <alignment vertical="center" wrapText="1"/>
    </xf>
    <xf numFmtId="0" fontId="33" fillId="27" borderId="32" xfId="105" applyFont="1" applyFill="1" applyBorder="1" applyAlignment="1" applyProtection="1">
      <alignment horizontal="center" vertical="center" wrapText="1"/>
    </xf>
    <xf numFmtId="0" fontId="34" fillId="32" borderId="0" xfId="105" applyFont="1" applyFill="1" applyAlignment="1" applyProtection="1">
      <alignment horizontal="center"/>
    </xf>
    <xf numFmtId="4" fontId="32" fillId="0" borderId="36" xfId="105" applyNumberFormat="1" applyFont="1" applyFill="1" applyBorder="1" applyAlignment="1" applyProtection="1">
      <alignment vertical="center" wrapText="1"/>
    </xf>
    <xf numFmtId="168" fontId="32" fillId="0" borderId="32" xfId="105" applyNumberFormat="1" applyFont="1" applyBorder="1" applyAlignment="1" applyProtection="1">
      <alignment horizontal="center" vertical="center" wrapText="1"/>
    </xf>
    <xf numFmtId="168" fontId="33" fillId="0" borderId="36" xfId="105" applyNumberFormat="1" applyFont="1" applyBorder="1" applyAlignment="1" applyProtection="1">
      <alignment horizontal="center" vertical="center" wrapText="1"/>
    </xf>
    <xf numFmtId="4" fontId="33" fillId="0" borderId="32" xfId="105" applyNumberFormat="1" applyFont="1" applyFill="1" applyBorder="1" applyAlignment="1" applyProtection="1">
      <alignment horizontal="center" vertical="center" wrapText="1"/>
    </xf>
    <xf numFmtId="4" fontId="32" fillId="0" borderId="32" xfId="105" applyNumberFormat="1" applyFont="1" applyBorder="1" applyAlignment="1" applyProtection="1">
      <alignment horizontal="center" vertical="center" wrapText="1"/>
    </xf>
    <xf numFmtId="165" fontId="32" fillId="0" borderId="32" xfId="105" applyNumberFormat="1" applyFont="1" applyBorder="1" applyAlignment="1" applyProtection="1">
      <alignment vertical="center" wrapText="1"/>
    </xf>
    <xf numFmtId="4" fontId="32" fillId="0" borderId="36" xfId="105" applyNumberFormat="1" applyFont="1" applyBorder="1" applyAlignment="1" applyProtection="1">
      <alignment vertical="center" wrapText="1"/>
    </xf>
    <xf numFmtId="166" fontId="32" fillId="0" borderId="32" xfId="105" applyNumberFormat="1" applyFont="1" applyBorder="1" applyAlignment="1" applyProtection="1">
      <alignment vertical="center" wrapText="1"/>
    </xf>
    <xf numFmtId="4" fontId="33" fillId="0" borderId="32" xfId="105" applyNumberFormat="1" applyFont="1" applyBorder="1" applyAlignment="1" applyProtection="1">
      <alignment vertical="center" wrapText="1"/>
    </xf>
    <xf numFmtId="4" fontId="33" fillId="0" borderId="32" xfId="105" applyNumberFormat="1" applyFont="1" applyFill="1" applyBorder="1" applyAlignment="1" applyProtection="1">
      <alignment vertical="center" wrapText="1"/>
    </xf>
    <xf numFmtId="49" fontId="33" fillId="0" borderId="32" xfId="105" applyNumberFormat="1" applyFont="1" applyBorder="1" applyAlignment="1" applyProtection="1">
      <alignment vertical="center" wrapText="1"/>
    </xf>
    <xf numFmtId="49" fontId="33" fillId="0" borderId="36" xfId="105" applyNumberFormat="1" applyFont="1" applyBorder="1" applyAlignment="1" applyProtection="1">
      <alignment vertical="center" wrapText="1"/>
    </xf>
    <xf numFmtId="49" fontId="33" fillId="0" borderId="32" xfId="105" applyNumberFormat="1" applyFont="1" applyBorder="1" applyAlignment="1" applyProtection="1">
      <alignment horizontal="center" vertical="center" wrapText="1"/>
    </xf>
    <xf numFmtId="0" fontId="34" fillId="33" borderId="0" xfId="105" applyFont="1" applyFill="1" applyAlignment="1" applyProtection="1">
      <alignment horizontal="center"/>
    </xf>
    <xf numFmtId="10" fontId="32" fillId="0" borderId="32" xfId="105" applyNumberFormat="1" applyFont="1" applyBorder="1" applyAlignment="1" applyProtection="1">
      <alignment vertical="center" wrapText="1"/>
    </xf>
    <xf numFmtId="0" fontId="32" fillId="0" borderId="32" xfId="105" applyFont="1" applyBorder="1" applyAlignment="1" applyProtection="1">
      <alignment vertical="center" wrapText="1"/>
    </xf>
    <xf numFmtId="0" fontId="32" fillId="0" borderId="36" xfId="105" applyFont="1" applyBorder="1" applyAlignment="1" applyProtection="1">
      <alignment vertical="center" wrapText="1"/>
    </xf>
    <xf numFmtId="4" fontId="33" fillId="29" borderId="16" xfId="105" applyNumberFormat="1" applyFont="1" applyFill="1" applyBorder="1" applyAlignment="1" applyProtection="1">
      <alignment horizontal="center" vertical="center" wrapText="1"/>
    </xf>
    <xf numFmtId="0" fontId="32" fillId="0" borderId="0" xfId="105" applyFont="1" applyBorder="1" applyAlignment="1" applyProtection="1">
      <alignment horizontal="center" vertical="center" wrapText="1"/>
    </xf>
    <xf numFmtId="0" fontId="32" fillId="0" borderId="0" xfId="105" applyFont="1" applyBorder="1" applyAlignment="1" applyProtection="1">
      <alignment horizontal="left" vertical="center" wrapText="1"/>
    </xf>
    <xf numFmtId="10" fontId="33" fillId="27" borderId="36" xfId="0" applyNumberFormat="1" applyFont="1" applyFill="1" applyBorder="1" applyAlignment="1" applyProtection="1">
      <alignment horizontal="center" vertical="center"/>
    </xf>
    <xf numFmtId="166" fontId="32" fillId="0" borderId="0" xfId="105" applyNumberFormat="1" applyFont="1" applyBorder="1" applyAlignment="1" applyProtection="1">
      <alignment vertical="center" wrapText="1"/>
    </xf>
    <xf numFmtId="4" fontId="32" fillId="0" borderId="0" xfId="105" applyNumberFormat="1" applyFont="1" applyBorder="1" applyAlignment="1" applyProtection="1">
      <alignment vertical="center" wrapText="1"/>
    </xf>
    <xf numFmtId="10" fontId="32" fillId="0" borderId="0" xfId="105" applyNumberFormat="1" applyFont="1" applyBorder="1" applyAlignment="1" applyProtection="1">
      <alignment vertical="center" wrapText="1"/>
    </xf>
    <xf numFmtId="0" fontId="33" fillId="0" borderId="0" xfId="105" applyFont="1" applyBorder="1" applyAlignment="1" applyProtection="1">
      <alignment horizontal="center" vertical="center" wrapText="1"/>
    </xf>
    <xf numFmtId="166" fontId="33" fillId="0" borderId="0" xfId="105" applyNumberFormat="1" applyFont="1" applyBorder="1" applyAlignment="1" applyProtection="1">
      <alignment vertical="center" wrapText="1"/>
    </xf>
    <xf numFmtId="4" fontId="33" fillId="0" borderId="0" xfId="105" applyNumberFormat="1" applyFont="1" applyBorder="1" applyAlignment="1" applyProtection="1">
      <alignment vertical="center" wrapText="1"/>
    </xf>
    <xf numFmtId="4" fontId="33" fillId="0" borderId="0" xfId="105" applyNumberFormat="1" applyFont="1" applyBorder="1" applyAlignment="1" applyProtection="1">
      <alignment horizontal="center" vertical="center" wrapText="1"/>
    </xf>
    <xf numFmtId="0" fontId="32" fillId="0" borderId="0" xfId="105" applyFont="1" applyAlignment="1" applyProtection="1">
      <alignment vertical="center" wrapText="1"/>
    </xf>
    <xf numFmtId="166" fontId="32" fillId="0" borderId="0" xfId="105" applyNumberFormat="1" applyFont="1" applyAlignment="1" applyProtection="1">
      <alignment vertical="center" wrapText="1"/>
    </xf>
    <xf numFmtId="4" fontId="32" fillId="0" borderId="0" xfId="105" applyNumberFormat="1" applyFont="1" applyAlignment="1" applyProtection="1">
      <alignment vertical="center" wrapText="1"/>
    </xf>
    <xf numFmtId="4" fontId="32" fillId="0" borderId="0" xfId="105" applyNumberFormat="1" applyFont="1" applyAlignment="1" applyProtection="1">
      <alignment horizontal="center" vertical="center" wrapText="1"/>
    </xf>
    <xf numFmtId="0" fontId="32" fillId="0" borderId="0" xfId="105" applyFont="1" applyAlignment="1" applyProtection="1">
      <alignment horizontal="center" vertical="center" wrapText="1"/>
    </xf>
    <xf numFmtId="9" fontId="32" fillId="38" borderId="32" xfId="108" applyFont="1" applyFill="1" applyBorder="1" applyAlignment="1" applyProtection="1">
      <alignment horizontal="center" vertical="center" wrapText="1"/>
      <protection locked="0"/>
    </xf>
    <xf numFmtId="9" fontId="32" fillId="38" borderId="36" xfId="108" applyFont="1" applyFill="1" applyBorder="1" applyAlignment="1" applyProtection="1">
      <alignment horizontal="center" vertical="center" wrapText="1"/>
      <protection locked="0"/>
    </xf>
    <xf numFmtId="9" fontId="33" fillId="38" borderId="36" xfId="108" applyFont="1" applyFill="1" applyBorder="1" applyAlignment="1" applyProtection="1">
      <alignment horizontal="center" vertical="center" wrapText="1"/>
      <protection locked="0"/>
    </xf>
    <xf numFmtId="10" fontId="32" fillId="38" borderId="32" xfId="108" applyNumberFormat="1" applyFont="1" applyFill="1" applyBorder="1" applyAlignment="1" applyProtection="1">
      <alignment horizontal="center" vertical="center" wrapText="1"/>
      <protection locked="0"/>
    </xf>
    <xf numFmtId="2" fontId="36" fillId="0" borderId="0" xfId="106" applyNumberFormat="1" applyFont="1" applyBorder="1" applyAlignment="1" applyProtection="1">
      <alignment vertical="center"/>
    </xf>
    <xf numFmtId="0" fontId="30" fillId="0" borderId="0" xfId="106" applyProtection="1"/>
    <xf numFmtId="2" fontId="37" fillId="0" borderId="0" xfId="106" applyNumberFormat="1" applyFont="1" applyBorder="1" applyAlignment="1" applyProtection="1">
      <alignment vertical="center"/>
    </xf>
    <xf numFmtId="2" fontId="30" fillId="0" borderId="0" xfId="106" applyNumberFormat="1" applyFont="1" applyBorder="1" applyAlignment="1" applyProtection="1">
      <alignment vertical="center"/>
    </xf>
    <xf numFmtId="2" fontId="38" fillId="0" borderId="0" xfId="106" applyNumberFormat="1" applyFont="1" applyBorder="1" applyAlignment="1" applyProtection="1">
      <alignment vertical="center"/>
    </xf>
    <xf numFmtId="2" fontId="38" fillId="0" borderId="0" xfId="106" applyNumberFormat="1" applyFont="1" applyBorder="1" applyAlignment="1" applyProtection="1">
      <alignment horizontal="center" vertical="center"/>
    </xf>
    <xf numFmtId="2" fontId="33" fillId="27" borderId="21" xfId="0" applyNumberFormat="1" applyFont="1" applyFill="1" applyBorder="1" applyAlignment="1" applyProtection="1">
      <alignment horizontal="center" vertical="center"/>
    </xf>
    <xf numFmtId="0" fontId="32" fillId="0" borderId="0" xfId="0" applyFont="1" applyBorder="1" applyAlignment="1" applyProtection="1">
      <alignment horizontal="right"/>
    </xf>
    <xf numFmtId="49" fontId="32" fillId="0" borderId="0" xfId="0" applyNumberFormat="1" applyFont="1" applyBorder="1" applyAlignment="1" applyProtection="1">
      <alignment horizontal="right"/>
    </xf>
    <xf numFmtId="0" fontId="0" fillId="0" borderId="0" xfId="0" applyProtection="1"/>
    <xf numFmtId="2" fontId="32" fillId="27" borderId="21" xfId="0" applyNumberFormat="1" applyFont="1" applyFill="1" applyBorder="1" applyAlignment="1" applyProtection="1">
      <alignment horizontal="center" vertical="center"/>
    </xf>
    <xf numFmtId="0" fontId="32" fillId="27" borderId="21" xfId="0" applyFont="1" applyFill="1" applyBorder="1" applyAlignment="1" applyProtection="1">
      <alignment horizontal="left" vertical="center" wrapText="1"/>
    </xf>
    <xf numFmtId="168" fontId="33" fillId="27" borderId="21" xfId="0" applyNumberFormat="1" applyFont="1" applyFill="1" applyBorder="1" applyAlignment="1" applyProtection="1">
      <alignment horizontal="center" vertical="center"/>
    </xf>
    <xf numFmtId="2" fontId="39" fillId="0" borderId="21" xfId="0" applyNumberFormat="1" applyFont="1" applyFill="1" applyBorder="1" applyAlignment="1" applyProtection="1">
      <alignment horizontal="center" vertical="center"/>
    </xf>
    <xf numFmtId="2" fontId="32" fillId="0" borderId="21" xfId="0" applyNumberFormat="1" applyFont="1" applyFill="1" applyBorder="1" applyAlignment="1" applyProtection="1">
      <alignment horizontal="center" vertical="center"/>
    </xf>
    <xf numFmtId="0" fontId="32" fillId="0" borderId="21" xfId="0" applyNumberFormat="1" applyFont="1" applyFill="1" applyBorder="1" applyAlignment="1" applyProtection="1">
      <alignment horizontal="center" vertical="center"/>
    </xf>
    <xf numFmtId="2" fontId="32" fillId="0" borderId="21" xfId="0" applyNumberFormat="1" applyFont="1" applyFill="1" applyBorder="1" applyAlignment="1" applyProtection="1">
      <alignment vertical="center" wrapText="1"/>
    </xf>
    <xf numFmtId="167" fontId="32" fillId="0" borderId="21" xfId="0" applyNumberFormat="1" applyFont="1" applyFill="1" applyBorder="1" applyAlignment="1" applyProtection="1">
      <alignment horizontal="center" vertical="center"/>
    </xf>
    <xf numFmtId="4" fontId="32" fillId="0" borderId="21" xfId="0" applyNumberFormat="1" applyFont="1" applyFill="1" applyBorder="1" applyAlignment="1" applyProtection="1">
      <alignment horizontal="center" vertical="center"/>
    </xf>
    <xf numFmtId="0" fontId="32" fillId="0" borderId="21" xfId="0" applyFont="1" applyBorder="1" applyAlignment="1" applyProtection="1">
      <alignment horizontal="center"/>
    </xf>
    <xf numFmtId="0" fontId="32" fillId="0" borderId="21" xfId="0" applyFont="1" applyBorder="1" applyAlignment="1" applyProtection="1"/>
    <xf numFmtId="167" fontId="32" fillId="0" borderId="21" xfId="0" applyNumberFormat="1" applyFont="1" applyBorder="1" applyAlignment="1" applyProtection="1">
      <alignment horizontal="center"/>
    </xf>
    <xf numFmtId="0" fontId="39" fillId="0" borderId="0" xfId="0" applyFont="1" applyBorder="1" applyAlignment="1" applyProtection="1">
      <alignment horizontal="right" vertical="top"/>
    </xf>
    <xf numFmtId="0" fontId="39" fillId="0" borderId="0" xfId="0" applyFont="1" applyBorder="1" applyAlignment="1" applyProtection="1">
      <alignment horizontal="center" vertical="top"/>
    </xf>
    <xf numFmtId="4" fontId="39" fillId="0" borderId="0" xfId="0" applyNumberFormat="1" applyFont="1" applyBorder="1" applyAlignment="1" applyProtection="1">
      <alignment horizontal="center" vertical="top"/>
    </xf>
    <xf numFmtId="0" fontId="34" fillId="0" borderId="0" xfId="0" applyFont="1" applyBorder="1" applyProtection="1"/>
    <xf numFmtId="2" fontId="33" fillId="29" borderId="36" xfId="0" applyNumberFormat="1" applyFont="1" applyFill="1" applyBorder="1" applyAlignment="1" applyProtection="1">
      <alignment horizontal="center" vertical="center"/>
    </xf>
    <xf numFmtId="2" fontId="32" fillId="29" borderId="36" xfId="0" applyNumberFormat="1" applyFont="1" applyFill="1" applyBorder="1" applyAlignment="1" applyProtection="1">
      <alignment horizontal="center" vertical="center"/>
    </xf>
    <xf numFmtId="0" fontId="32" fillId="29" borderId="36" xfId="0" applyFont="1" applyFill="1" applyBorder="1" applyAlignment="1" applyProtection="1">
      <alignment horizontal="left" vertical="center" wrapText="1"/>
    </xf>
    <xf numFmtId="168" fontId="33" fillId="29" borderId="36" xfId="0" applyNumberFormat="1" applyFont="1" applyFill="1" applyBorder="1" applyAlignment="1" applyProtection="1">
      <alignment horizontal="center" vertical="center"/>
    </xf>
    <xf numFmtId="2" fontId="32" fillId="0" borderId="36" xfId="0" applyNumberFormat="1" applyFont="1" applyBorder="1" applyAlignment="1" applyProtection="1">
      <alignment horizontal="center" vertical="center"/>
    </xf>
    <xf numFmtId="0" fontId="32" fillId="0" borderId="36" xfId="0" applyFont="1" applyBorder="1" applyAlignment="1" applyProtection="1">
      <alignment horizontal="center" vertical="center"/>
    </xf>
    <xf numFmtId="2" fontId="32" fillId="0" borderId="36" xfId="0" applyNumberFormat="1" applyFont="1" applyBorder="1" applyAlignment="1" applyProtection="1">
      <alignment vertical="center" wrapText="1"/>
    </xf>
    <xf numFmtId="167" fontId="32" fillId="0" borderId="36" xfId="0" applyNumberFormat="1" applyFont="1" applyBorder="1" applyAlignment="1" applyProtection="1">
      <alignment horizontal="center" vertical="center"/>
    </xf>
    <xf numFmtId="4" fontId="32" fillId="0" borderId="36" xfId="0" applyNumberFormat="1" applyFont="1" applyBorder="1" applyAlignment="1" applyProtection="1">
      <alignment horizontal="center" vertical="center"/>
    </xf>
    <xf numFmtId="0" fontId="32" fillId="0" borderId="36" xfId="0" applyFont="1" applyBorder="1" applyAlignment="1" applyProtection="1"/>
    <xf numFmtId="167" fontId="32" fillId="0" borderId="36" xfId="0" applyNumberFormat="1" applyFont="1" applyBorder="1" applyAlignment="1" applyProtection="1">
      <alignment horizontal="center"/>
    </xf>
    <xf numFmtId="2" fontId="33" fillId="36" borderId="36" xfId="0" applyNumberFormat="1" applyFont="1" applyFill="1" applyBorder="1" applyAlignment="1" applyProtection="1">
      <alignment horizontal="center" vertical="center"/>
    </xf>
    <xf numFmtId="2" fontId="32" fillId="0" borderId="36" xfId="0" applyNumberFormat="1" applyFont="1" applyFill="1" applyBorder="1" applyAlignment="1" applyProtection="1">
      <alignment horizontal="center" vertical="center"/>
    </xf>
    <xf numFmtId="0" fontId="32" fillId="0" borderId="36" xfId="0" applyFont="1" applyFill="1" applyBorder="1" applyAlignment="1" applyProtection="1">
      <alignment horizontal="left" vertical="center" wrapText="1"/>
    </xf>
    <xf numFmtId="168" fontId="33" fillId="0" borderId="36" xfId="0" applyNumberFormat="1" applyFont="1" applyFill="1" applyBorder="1" applyAlignment="1" applyProtection="1">
      <alignment horizontal="center" vertical="center"/>
    </xf>
    <xf numFmtId="167" fontId="32" fillId="0" borderId="36" xfId="0" applyNumberFormat="1" applyFont="1" applyFill="1" applyBorder="1" applyAlignment="1" applyProtection="1">
      <alignment horizontal="center" vertical="center"/>
    </xf>
    <xf numFmtId="4" fontId="32" fillId="0" borderId="36" xfId="0" applyNumberFormat="1" applyFont="1" applyFill="1" applyBorder="1" applyAlignment="1" applyProtection="1">
      <alignment horizontal="center" vertical="center"/>
    </xf>
    <xf numFmtId="0" fontId="32" fillId="0" borderId="36" xfId="0" applyFont="1" applyFill="1" applyBorder="1" applyAlignment="1" applyProtection="1">
      <alignment horizontal="center" vertical="center"/>
    </xf>
    <xf numFmtId="0" fontId="32" fillId="0" borderId="36" xfId="0" applyFont="1" applyFill="1" applyBorder="1" applyAlignment="1" applyProtection="1"/>
    <xf numFmtId="167" fontId="32" fillId="0" borderId="36" xfId="0" applyNumberFormat="1" applyFont="1" applyFill="1" applyBorder="1" applyAlignment="1" applyProtection="1">
      <alignment horizontal="center"/>
    </xf>
    <xf numFmtId="0" fontId="32" fillId="0" borderId="0" xfId="0" applyFont="1" applyFill="1" applyBorder="1" applyAlignment="1" applyProtection="1">
      <alignment horizontal="right" vertical="top"/>
    </xf>
    <xf numFmtId="0" fontId="32" fillId="0" borderId="0" xfId="0" applyFont="1" applyFill="1" applyBorder="1" applyAlignment="1" applyProtection="1">
      <alignment horizontal="center" vertical="top"/>
    </xf>
    <xf numFmtId="2" fontId="32" fillId="0" borderId="36" xfId="0" applyNumberFormat="1" applyFont="1" applyFill="1" applyBorder="1" applyAlignment="1" applyProtection="1">
      <alignment vertical="center" wrapText="1"/>
    </xf>
    <xf numFmtId="2" fontId="44" fillId="29" borderId="36" xfId="0" applyNumberFormat="1" applyFont="1" applyFill="1" applyBorder="1" applyAlignment="1" applyProtection="1">
      <alignment horizontal="center" vertical="center"/>
    </xf>
    <xf numFmtId="2" fontId="34" fillId="29" borderId="36" xfId="0" applyNumberFormat="1" applyFont="1" applyFill="1" applyBorder="1" applyAlignment="1" applyProtection="1">
      <alignment horizontal="center" vertical="center"/>
    </xf>
    <xf numFmtId="0" fontId="34" fillId="29" borderId="36" xfId="0" applyFont="1" applyFill="1" applyBorder="1" applyAlignment="1" applyProtection="1">
      <alignment horizontal="left" vertical="center" wrapText="1"/>
    </xf>
    <xf numFmtId="4" fontId="44" fillId="29" borderId="36" xfId="0" applyNumberFormat="1" applyFont="1" applyFill="1" applyBorder="1" applyAlignment="1" applyProtection="1">
      <alignment vertical="center"/>
    </xf>
    <xf numFmtId="2" fontId="46" fillId="0" borderId="36" xfId="0" applyNumberFormat="1" applyFont="1" applyBorder="1" applyAlignment="1" applyProtection="1">
      <alignment horizontal="center" vertical="center"/>
    </xf>
    <xf numFmtId="2" fontId="34" fillId="0" borderId="36" xfId="0" applyNumberFormat="1" applyFont="1" applyBorder="1" applyAlignment="1" applyProtection="1">
      <alignment horizontal="center" vertical="center"/>
    </xf>
    <xf numFmtId="0" fontId="34" fillId="0" borderId="36" xfId="0" applyFont="1" applyBorder="1" applyAlignment="1" applyProtection="1">
      <alignment horizontal="center" vertical="center"/>
    </xf>
    <xf numFmtId="2" fontId="34" fillId="0" borderId="36" xfId="0" applyNumberFormat="1" applyFont="1" applyBorder="1" applyAlignment="1" applyProtection="1">
      <alignment vertical="center" wrapText="1"/>
    </xf>
    <xf numFmtId="167" fontId="34" fillId="0" borderId="36" xfId="0" applyNumberFormat="1" applyFont="1" applyBorder="1" applyAlignment="1" applyProtection="1">
      <alignment horizontal="right" vertical="center"/>
    </xf>
    <xf numFmtId="4" fontId="34" fillId="0" borderId="36" xfId="0" applyNumberFormat="1" applyFont="1" applyBorder="1" applyAlignment="1" applyProtection="1">
      <alignment horizontal="right" vertical="center"/>
    </xf>
    <xf numFmtId="2" fontId="32" fillId="0" borderId="32" xfId="0" applyNumberFormat="1" applyFont="1" applyFill="1" applyBorder="1" applyAlignment="1" applyProtection="1">
      <alignment horizontal="center" vertical="center"/>
    </xf>
    <xf numFmtId="4" fontId="33" fillId="29" borderId="36" xfId="0" applyNumberFormat="1" applyFont="1" applyFill="1" applyBorder="1" applyAlignment="1" applyProtection="1">
      <alignment vertical="center"/>
    </xf>
    <xf numFmtId="2" fontId="39" fillId="0" borderId="36" xfId="0" applyNumberFormat="1" applyFont="1" applyBorder="1" applyAlignment="1" applyProtection="1">
      <alignment horizontal="center" vertical="center"/>
    </xf>
    <xf numFmtId="0" fontId="32" fillId="0" borderId="36" xfId="0" applyFont="1" applyBorder="1" applyAlignment="1" applyProtection="1">
      <alignment horizontal="left" vertical="center" wrapText="1"/>
    </xf>
    <xf numFmtId="167" fontId="32" fillId="0" borderId="36" xfId="0" applyNumberFormat="1" applyFont="1" applyBorder="1" applyAlignment="1" applyProtection="1">
      <alignment horizontal="right" vertical="center"/>
    </xf>
    <xf numFmtId="4" fontId="32" fillId="0" borderId="36" xfId="0" applyNumberFormat="1" applyFont="1" applyBorder="1" applyAlignment="1" applyProtection="1">
      <alignment horizontal="right" vertical="center"/>
    </xf>
    <xf numFmtId="0" fontId="32" fillId="0" borderId="0" xfId="0" applyFont="1" applyBorder="1" applyAlignment="1" applyProtection="1">
      <alignment horizontal="right" vertical="top"/>
    </xf>
    <xf numFmtId="0" fontId="32" fillId="0" borderId="0" xfId="0" applyFont="1" applyBorder="1" applyAlignment="1" applyProtection="1">
      <alignment horizontal="center" vertical="top"/>
    </xf>
    <xf numFmtId="0" fontId="32" fillId="0" borderId="32" xfId="0" applyNumberFormat="1" applyFont="1" applyFill="1" applyBorder="1" applyAlignment="1" applyProtection="1">
      <alignment horizontal="center" vertical="center"/>
    </xf>
    <xf numFmtId="2" fontId="32" fillId="0" borderId="32" xfId="0" applyNumberFormat="1" applyFont="1" applyFill="1" applyBorder="1" applyAlignment="1" applyProtection="1">
      <alignment vertical="center" wrapText="1"/>
    </xf>
    <xf numFmtId="167" fontId="32" fillId="0" borderId="32" xfId="0" applyNumberFormat="1" applyFont="1" applyFill="1" applyBorder="1" applyAlignment="1" applyProtection="1">
      <alignment horizontal="center" vertical="center"/>
    </xf>
    <xf numFmtId="0" fontId="32" fillId="0" borderId="0" xfId="106" applyFont="1" applyBorder="1" applyAlignment="1" applyProtection="1">
      <alignment horizontal="right" vertical="top"/>
    </xf>
    <xf numFmtId="0" fontId="32" fillId="0" borderId="0" xfId="106" applyFont="1" applyBorder="1" applyAlignment="1" applyProtection="1">
      <alignment horizontal="center" vertical="top"/>
    </xf>
    <xf numFmtId="4" fontId="32" fillId="0" borderId="0" xfId="106" applyNumberFormat="1" applyFont="1" applyBorder="1" applyAlignment="1" applyProtection="1">
      <alignment horizontal="center" vertical="top"/>
    </xf>
    <xf numFmtId="0" fontId="34" fillId="0" borderId="0" xfId="106" applyFont="1" applyBorder="1" applyProtection="1"/>
    <xf numFmtId="0" fontId="32" fillId="0" borderId="36" xfId="0" applyNumberFormat="1" applyFont="1" applyFill="1" applyBorder="1" applyAlignment="1" applyProtection="1">
      <alignment horizontal="center" vertical="center"/>
    </xf>
    <xf numFmtId="0" fontId="32" fillId="0" borderId="0" xfId="106" applyFont="1" applyProtection="1"/>
    <xf numFmtId="0" fontId="32" fillId="0" borderId="0" xfId="106" applyFont="1" applyAlignment="1" applyProtection="1">
      <alignment horizontal="center"/>
    </xf>
    <xf numFmtId="4" fontId="32" fillId="0" borderId="0" xfId="106" applyNumberFormat="1" applyFont="1" applyProtection="1"/>
    <xf numFmtId="0" fontId="2" fillId="0" borderId="0" xfId="106" applyFont="1" applyProtection="1"/>
    <xf numFmtId="0" fontId="2" fillId="0" borderId="0" xfId="106" applyFont="1" applyAlignment="1" applyProtection="1">
      <alignment horizontal="center"/>
    </xf>
    <xf numFmtId="4" fontId="2" fillId="0" borderId="0" xfId="106" applyNumberFormat="1" applyFont="1" applyProtection="1"/>
    <xf numFmtId="0" fontId="30" fillId="0" borderId="0" xfId="106" applyAlignment="1" applyProtection="1">
      <alignment horizontal="center"/>
    </xf>
    <xf numFmtId="4" fontId="30" fillId="0" borderId="0" xfId="106" applyNumberFormat="1" applyProtection="1"/>
    <xf numFmtId="4" fontId="32" fillId="38" borderId="36" xfId="0" applyNumberFormat="1" applyFont="1" applyFill="1" applyBorder="1" applyAlignment="1" applyProtection="1">
      <alignment horizontal="right" vertical="center"/>
      <protection locked="0"/>
    </xf>
    <xf numFmtId="0" fontId="32" fillId="0" borderId="36" xfId="0" applyFont="1" applyFill="1" applyBorder="1" applyAlignment="1">
      <alignment horizontal="left" vertical="center" wrapText="1"/>
    </xf>
    <xf numFmtId="0" fontId="35" fillId="0" borderId="37" xfId="0" applyFont="1" applyFill="1" applyBorder="1" applyAlignment="1">
      <alignment horizontal="left"/>
    </xf>
    <xf numFmtId="0" fontId="35" fillId="0" borderId="38" xfId="0" applyFont="1" applyFill="1" applyBorder="1" applyAlignment="1">
      <alignment horizontal="left"/>
    </xf>
    <xf numFmtId="0" fontId="35" fillId="0" borderId="39" xfId="0" applyFont="1" applyFill="1" applyBorder="1" applyAlignment="1">
      <alignment horizontal="left"/>
    </xf>
    <xf numFmtId="0" fontId="35" fillId="0" borderId="37" xfId="0" applyFont="1" applyBorder="1" applyAlignment="1">
      <alignment horizontal="left"/>
    </xf>
    <xf numFmtId="0" fontId="35" fillId="0" borderId="38" xfId="0" applyFont="1" applyBorder="1" applyAlignment="1">
      <alignment horizontal="left"/>
    </xf>
    <xf numFmtId="0" fontId="35" fillId="0" borderId="39" xfId="0" applyFont="1" applyBorder="1" applyAlignment="1">
      <alignment horizontal="left"/>
    </xf>
    <xf numFmtId="0" fontId="33" fillId="0" borderId="33" xfId="72" applyFont="1" applyFill="1" applyBorder="1" applyAlignment="1">
      <alignment horizontal="left" vertical="center"/>
    </xf>
    <xf numFmtId="0" fontId="33" fillId="0" borderId="34" xfId="72" applyFont="1" applyFill="1" applyBorder="1" applyAlignment="1">
      <alignment horizontal="left" vertical="center"/>
    </xf>
    <xf numFmtId="0" fontId="33" fillId="0" borderId="35" xfId="72" applyFont="1" applyFill="1" applyBorder="1" applyAlignment="1">
      <alignment horizontal="left" vertical="center"/>
    </xf>
    <xf numFmtId="0" fontId="32" fillId="0" borderId="21" xfId="105" applyFont="1" applyBorder="1" applyAlignment="1">
      <alignment horizontal="left" vertical="center" wrapText="1"/>
    </xf>
    <xf numFmtId="0" fontId="33" fillId="0" borderId="37" xfId="105" applyFont="1" applyBorder="1" applyAlignment="1">
      <alignment horizontal="left" vertical="center" wrapText="1"/>
    </xf>
    <xf numFmtId="0" fontId="33" fillId="0" borderId="38" xfId="105" applyFont="1" applyBorder="1" applyAlignment="1">
      <alignment horizontal="left" vertical="center" wrapText="1"/>
    </xf>
    <xf numFmtId="0" fontId="33" fillId="0" borderId="39" xfId="105" applyFont="1" applyBorder="1" applyAlignment="1">
      <alignment horizontal="left" vertical="center" wrapText="1"/>
    </xf>
    <xf numFmtId="0" fontId="32" fillId="0" borderId="21" xfId="105" applyFont="1" applyFill="1" applyBorder="1" applyAlignment="1">
      <alignment horizontal="left" vertical="center" wrapText="1"/>
    </xf>
    <xf numFmtId="0" fontId="32" fillId="0" borderId="37" xfId="105" applyFont="1" applyBorder="1" applyAlignment="1">
      <alignment horizontal="left" vertical="center" wrapText="1"/>
    </xf>
    <xf numFmtId="0" fontId="32" fillId="0" borderId="38" xfId="105" applyFont="1" applyBorder="1" applyAlignment="1">
      <alignment horizontal="left" vertical="center" wrapText="1"/>
    </xf>
    <xf numFmtId="0" fontId="32" fillId="0" borderId="39" xfId="105" applyFont="1" applyBorder="1" applyAlignment="1">
      <alignment horizontal="left" vertical="center" wrapText="1"/>
    </xf>
    <xf numFmtId="0" fontId="33" fillId="0" borderId="21" xfId="105" applyFont="1" applyBorder="1" applyAlignment="1">
      <alignment horizontal="left" vertical="center" wrapText="1"/>
    </xf>
    <xf numFmtId="0" fontId="33" fillId="0" borderId="24" xfId="105" applyFont="1" applyBorder="1" applyAlignment="1">
      <alignment horizontal="left" vertical="center" wrapText="1"/>
    </xf>
    <xf numFmtId="0" fontId="33" fillId="0" borderId="22" xfId="105" applyFont="1" applyBorder="1" applyAlignment="1">
      <alignment horizontal="left" vertical="center" wrapText="1"/>
    </xf>
    <xf numFmtId="0" fontId="33" fillId="0" borderId="23" xfId="105" applyFont="1" applyBorder="1" applyAlignment="1">
      <alignment horizontal="left" vertical="center" wrapText="1"/>
    </xf>
    <xf numFmtId="0" fontId="33" fillId="29" borderId="21" xfId="105" applyFont="1" applyFill="1" applyBorder="1" applyAlignment="1">
      <alignment horizontal="left" vertical="center" wrapText="1"/>
    </xf>
    <xf numFmtId="0" fontId="32" fillId="0" borderId="24" xfId="105" applyFont="1" applyBorder="1" applyAlignment="1">
      <alignment horizontal="center" vertical="center" wrapText="1"/>
    </xf>
    <xf numFmtId="0" fontId="32" fillId="0" borderId="22" xfId="105" applyFont="1" applyBorder="1" applyAlignment="1">
      <alignment horizontal="center" vertical="center" wrapText="1"/>
    </xf>
    <xf numFmtId="0" fontId="33" fillId="0" borderId="21" xfId="105" applyFont="1" applyFill="1" applyBorder="1" applyAlignment="1">
      <alignment horizontal="left" vertical="center" wrapText="1"/>
    </xf>
    <xf numFmtId="0" fontId="35" fillId="0" borderId="37" xfId="0" quotePrefix="1" applyFont="1" applyBorder="1" applyAlignment="1">
      <alignment horizontal="left"/>
    </xf>
    <xf numFmtId="0" fontId="35" fillId="0" borderId="38" xfId="0" quotePrefix="1" applyFont="1" applyBorder="1" applyAlignment="1">
      <alignment horizontal="left"/>
    </xf>
    <xf numFmtId="0" fontId="35" fillId="0" borderId="39" xfId="0" quotePrefix="1" applyFont="1" applyBorder="1" applyAlignment="1">
      <alignment horizontal="left"/>
    </xf>
    <xf numFmtId="0" fontId="35" fillId="0" borderId="37" xfId="0" quotePrefix="1" applyFont="1" applyFill="1" applyBorder="1" applyAlignment="1">
      <alignment horizontal="left" vertical="center"/>
    </xf>
    <xf numFmtId="0" fontId="35" fillId="0" borderId="38" xfId="0" quotePrefix="1" applyFont="1" applyFill="1" applyBorder="1" applyAlignment="1">
      <alignment horizontal="left" vertical="center"/>
    </xf>
    <xf numFmtId="0" fontId="35" fillId="0" borderId="39" xfId="0" quotePrefix="1" applyFont="1" applyFill="1" applyBorder="1" applyAlignment="1">
      <alignment horizontal="left" vertical="center"/>
    </xf>
    <xf numFmtId="2" fontId="31" fillId="0" borderId="0" xfId="105" applyNumberFormat="1" applyFont="1" applyBorder="1" applyAlignment="1" applyProtection="1">
      <alignment horizontal="center" vertical="center" wrapText="1"/>
      <protection locked="0"/>
    </xf>
    <xf numFmtId="2" fontId="32" fillId="0" borderId="0" xfId="105" applyNumberFormat="1" applyFont="1" applyBorder="1" applyAlignment="1" applyProtection="1">
      <alignment horizontal="center" vertical="center" wrapText="1"/>
    </xf>
    <xf numFmtId="2" fontId="33" fillId="0" borderId="0" xfId="105" applyNumberFormat="1" applyFont="1" applyBorder="1" applyAlignment="1" applyProtection="1">
      <alignment horizontal="center" vertical="center" wrapText="1"/>
      <protection locked="0"/>
    </xf>
    <xf numFmtId="0" fontId="33" fillId="0" borderId="21" xfId="105" applyFont="1" applyBorder="1" applyAlignment="1" applyProtection="1">
      <alignment horizontal="center" vertical="center" wrapText="1"/>
      <protection locked="0"/>
    </xf>
    <xf numFmtId="166" fontId="33" fillId="0" borderId="21" xfId="105" applyNumberFormat="1" applyFont="1" applyBorder="1" applyAlignment="1" applyProtection="1">
      <alignment horizontal="center" vertical="center" wrapText="1"/>
      <protection locked="0"/>
    </xf>
    <xf numFmtId="4" fontId="33" fillId="0" borderId="21" xfId="105" applyNumberFormat="1" applyFont="1" applyBorder="1" applyAlignment="1" applyProtection="1">
      <alignment horizontal="center" vertical="center" wrapText="1"/>
      <protection locked="0"/>
    </xf>
    <xf numFmtId="2" fontId="33" fillId="0" borderId="15" xfId="105" applyNumberFormat="1" applyFont="1" applyBorder="1" applyAlignment="1" applyProtection="1">
      <alignment horizontal="center" vertical="center" wrapText="1"/>
      <protection locked="0"/>
    </xf>
    <xf numFmtId="0" fontId="32" fillId="0" borderId="32" xfId="0" applyFont="1" applyFill="1" applyBorder="1" applyAlignment="1">
      <alignment horizontal="left" vertical="center" wrapText="1"/>
    </xf>
    <xf numFmtId="0" fontId="33" fillId="27" borderId="24" xfId="105" applyFont="1" applyFill="1" applyBorder="1" applyAlignment="1">
      <alignment horizontal="left" vertical="center" wrapText="1"/>
    </xf>
    <xf numFmtId="0" fontId="33" fillId="27" borderId="22" xfId="105" applyFont="1" applyFill="1" applyBorder="1" applyAlignment="1">
      <alignment horizontal="left" vertical="center" wrapText="1"/>
    </xf>
    <xf numFmtId="0" fontId="32" fillId="0" borderId="36" xfId="105" applyFont="1" applyFill="1" applyBorder="1" applyAlignment="1">
      <alignment horizontal="left" vertical="center" wrapText="1"/>
    </xf>
    <xf numFmtId="0" fontId="33" fillId="34" borderId="21" xfId="105" applyFont="1" applyFill="1" applyBorder="1" applyAlignment="1">
      <alignment horizontal="left" vertical="center" wrapText="1"/>
    </xf>
    <xf numFmtId="0" fontId="32" fillId="0" borderId="0" xfId="105" applyFont="1" applyBorder="1" applyAlignment="1">
      <alignment horizontal="center" vertical="center" wrapText="1"/>
    </xf>
    <xf numFmtId="0" fontId="35" fillId="0" borderId="33" xfId="0" applyFont="1" applyFill="1" applyBorder="1" applyAlignment="1">
      <alignment horizontal="left" vertical="center"/>
    </xf>
    <xf numFmtId="0" fontId="35" fillId="0" borderId="34" xfId="0" applyFont="1" applyFill="1" applyBorder="1" applyAlignment="1">
      <alignment horizontal="left" vertical="center"/>
    </xf>
    <xf numFmtId="0" fontId="35" fillId="0" borderId="35" xfId="0" applyFont="1" applyFill="1" applyBorder="1" applyAlignment="1">
      <alignment horizontal="left" vertical="center"/>
    </xf>
    <xf numFmtId="0" fontId="32" fillId="33" borderId="21" xfId="105" applyFont="1" applyFill="1" applyBorder="1" applyAlignment="1">
      <alignment horizontal="left" vertical="center" wrapText="1"/>
    </xf>
    <xf numFmtId="0" fontId="43" fillId="0" borderId="37" xfId="0" applyFont="1" applyFill="1" applyBorder="1" applyAlignment="1">
      <alignment horizontal="left" vertical="center"/>
    </xf>
    <xf numFmtId="0" fontId="43" fillId="0" borderId="38" xfId="0" applyFont="1" applyFill="1" applyBorder="1" applyAlignment="1">
      <alignment horizontal="left" vertical="center"/>
    </xf>
    <xf numFmtId="0" fontId="43" fillId="0" borderId="39" xfId="0" applyFont="1" applyFill="1" applyBorder="1" applyAlignment="1">
      <alignment horizontal="left" vertical="center"/>
    </xf>
    <xf numFmtId="0" fontId="33" fillId="0" borderId="36" xfId="105" applyFont="1" applyFill="1" applyBorder="1" applyAlignment="1">
      <alignment horizontal="left" vertical="center" wrapText="1"/>
    </xf>
    <xf numFmtId="0" fontId="33" fillId="29" borderId="16" xfId="105" applyFont="1" applyFill="1" applyBorder="1" applyAlignment="1">
      <alignment horizontal="left" vertical="center" wrapText="1"/>
    </xf>
    <xf numFmtId="0" fontId="35" fillId="0" borderId="33"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35" xfId="0" applyFont="1" applyFill="1" applyBorder="1" applyAlignment="1">
      <alignment horizontal="left" vertical="center" wrapText="1"/>
    </xf>
    <xf numFmtId="0" fontId="33" fillId="29" borderId="24" xfId="105" applyFont="1" applyFill="1" applyBorder="1" applyAlignment="1">
      <alignment horizontal="left" vertical="center" wrapText="1"/>
    </xf>
    <xf numFmtId="0" fontId="33" fillId="29" borderId="22" xfId="105" applyFont="1" applyFill="1" applyBorder="1" applyAlignment="1">
      <alignment horizontal="left" vertical="center" wrapText="1"/>
    </xf>
    <xf numFmtId="4" fontId="33" fillId="0" borderId="21" xfId="105" applyNumberFormat="1" applyFont="1" applyBorder="1" applyAlignment="1">
      <alignment horizontal="left" vertical="center" wrapText="1"/>
    </xf>
    <xf numFmtId="0" fontId="43" fillId="0" borderId="33" xfId="0" applyFont="1" applyFill="1" applyBorder="1" applyAlignment="1">
      <alignment horizontal="left" vertical="center"/>
    </xf>
    <xf numFmtId="0" fontId="43" fillId="0" borderId="34" xfId="0" applyFont="1" applyFill="1" applyBorder="1" applyAlignment="1">
      <alignment horizontal="left" vertical="center"/>
    </xf>
    <xf numFmtId="0" fontId="43" fillId="0" borderId="35" xfId="0" applyFont="1" applyFill="1" applyBorder="1" applyAlignment="1">
      <alignment horizontal="left" vertical="center"/>
    </xf>
    <xf numFmtId="0" fontId="33" fillId="29" borderId="37" xfId="105" applyFont="1" applyFill="1" applyBorder="1" applyAlignment="1">
      <alignment horizontal="left" vertical="center" wrapText="1"/>
    </xf>
    <xf numFmtId="0" fontId="33" fillId="29" borderId="38" xfId="105" applyFont="1" applyFill="1" applyBorder="1" applyAlignment="1">
      <alignment horizontal="left" vertical="center" wrapText="1"/>
    </xf>
    <xf numFmtId="0" fontId="32" fillId="0" borderId="36" xfId="0" applyFont="1" applyBorder="1" applyAlignment="1">
      <alignment horizontal="left" vertical="center" wrapText="1"/>
    </xf>
    <xf numFmtId="0" fontId="33" fillId="0" borderId="33" xfId="105" applyFont="1" applyBorder="1" applyAlignment="1">
      <alignment horizontal="left" vertical="center" wrapText="1"/>
    </xf>
    <xf numFmtId="0" fontId="33" fillId="0" borderId="34" xfId="105" applyFont="1" applyBorder="1" applyAlignment="1">
      <alignment horizontal="left" vertical="center" wrapText="1"/>
    </xf>
    <xf numFmtId="0" fontId="33" fillId="0" borderId="35" xfId="105" applyFont="1" applyBorder="1" applyAlignment="1">
      <alignment horizontal="left" vertical="center" wrapText="1"/>
    </xf>
    <xf numFmtId="0" fontId="32" fillId="0" borderId="24" xfId="105" applyFont="1" applyFill="1" applyBorder="1" applyAlignment="1">
      <alignment horizontal="center" vertical="center" wrapText="1"/>
    </xf>
    <xf numFmtId="0" fontId="32" fillId="0" borderId="22" xfId="105" applyFont="1" applyFill="1" applyBorder="1" applyAlignment="1">
      <alignment horizontal="center" vertical="center" wrapText="1"/>
    </xf>
    <xf numFmtId="0" fontId="33" fillId="27" borderId="21" xfId="105" applyFont="1" applyFill="1" applyBorder="1" applyAlignment="1">
      <alignment horizontal="left" vertical="center" wrapText="1"/>
    </xf>
    <xf numFmtId="2" fontId="47" fillId="0" borderId="0" xfId="105" applyNumberFormat="1" applyFont="1" applyFill="1" applyBorder="1" applyAlignment="1" applyProtection="1">
      <alignment horizontal="center" vertical="center" wrapText="1"/>
      <protection locked="0"/>
    </xf>
    <xf numFmtId="2" fontId="33" fillId="0" borderId="0" xfId="105" applyNumberFormat="1" applyFont="1" applyBorder="1" applyAlignment="1" applyProtection="1">
      <alignment horizontal="center" vertical="center" wrapText="1"/>
    </xf>
    <xf numFmtId="2" fontId="32" fillId="0" borderId="0" xfId="105" applyNumberFormat="1" applyFont="1" applyBorder="1" applyAlignment="1" applyProtection="1">
      <alignment horizontal="right" vertical="center" wrapText="1"/>
    </xf>
    <xf numFmtId="0" fontId="32" fillId="38" borderId="17" xfId="105" applyNumberFormat="1" applyFont="1" applyFill="1" applyBorder="1" applyAlignment="1" applyProtection="1">
      <alignment horizontal="left" vertical="center" wrapText="1"/>
      <protection locked="0"/>
    </xf>
    <xf numFmtId="0" fontId="32" fillId="39" borderId="17" xfId="105" applyNumberFormat="1" applyFont="1" applyFill="1" applyBorder="1" applyAlignment="1" applyProtection="1">
      <alignment horizontal="center" vertical="center" wrapText="1"/>
      <protection locked="0"/>
    </xf>
    <xf numFmtId="0" fontId="32" fillId="38" borderId="16" xfId="105" applyNumberFormat="1" applyFont="1" applyFill="1" applyBorder="1" applyAlignment="1" applyProtection="1">
      <alignment horizontal="left" vertical="center" wrapText="1"/>
      <protection locked="0"/>
    </xf>
    <xf numFmtId="0" fontId="48" fillId="0" borderId="40" xfId="105" applyFont="1" applyBorder="1" applyAlignment="1" applyProtection="1">
      <alignment horizontal="justify" vertical="center" wrapText="1"/>
    </xf>
    <xf numFmtId="0" fontId="48" fillId="0" borderId="0" xfId="105" applyFont="1" applyBorder="1" applyAlignment="1" applyProtection="1">
      <alignment horizontal="justify" vertical="center" wrapText="1"/>
    </xf>
    <xf numFmtId="0" fontId="32" fillId="0" borderId="32" xfId="105" applyFont="1" applyBorder="1" applyAlignment="1" applyProtection="1">
      <alignment horizontal="left" vertical="center" wrapText="1"/>
    </xf>
    <xf numFmtId="0" fontId="33" fillId="0" borderId="32" xfId="105" applyFont="1" applyFill="1" applyBorder="1" applyAlignment="1" applyProtection="1">
      <alignment horizontal="left" vertical="center" wrapText="1"/>
    </xf>
    <xf numFmtId="0" fontId="32" fillId="0" borderId="32" xfId="105" applyFont="1" applyFill="1" applyBorder="1" applyAlignment="1" applyProtection="1">
      <alignment horizontal="left" vertical="center" wrapText="1"/>
    </xf>
    <xf numFmtId="0" fontId="33" fillId="0" borderId="32" xfId="105" applyFont="1" applyBorder="1" applyAlignment="1" applyProtection="1">
      <alignment horizontal="left" vertical="center" wrapText="1"/>
    </xf>
    <xf numFmtId="0" fontId="33" fillId="29" borderId="32" xfId="105" applyFont="1" applyFill="1" applyBorder="1" applyAlignment="1" applyProtection="1">
      <alignment horizontal="left" vertical="center" wrapText="1"/>
    </xf>
    <xf numFmtId="0" fontId="33" fillId="29" borderId="36" xfId="105" applyFont="1" applyFill="1" applyBorder="1" applyAlignment="1" applyProtection="1">
      <alignment horizontal="left" vertical="center" wrapText="1"/>
    </xf>
    <xf numFmtId="0" fontId="33" fillId="0" borderId="33" xfId="105" applyFont="1" applyBorder="1" applyAlignment="1" applyProtection="1">
      <alignment horizontal="left" vertical="center" wrapText="1"/>
    </xf>
    <xf numFmtId="0" fontId="33" fillId="0" borderId="34" xfId="105" applyFont="1" applyBorder="1" applyAlignment="1" applyProtection="1">
      <alignment horizontal="left" vertical="center" wrapText="1"/>
    </xf>
    <xf numFmtId="0" fontId="33" fillId="0" borderId="35" xfId="105" applyFont="1" applyBorder="1" applyAlignment="1" applyProtection="1">
      <alignment horizontal="left" vertical="center" wrapText="1"/>
    </xf>
    <xf numFmtId="0" fontId="32" fillId="0" borderId="33" xfId="105" applyFont="1" applyBorder="1" applyAlignment="1" applyProtection="1">
      <alignment horizontal="center" vertical="center" wrapText="1"/>
    </xf>
    <xf numFmtId="0" fontId="32" fillId="0" borderId="34" xfId="105" applyFont="1" applyBorder="1" applyAlignment="1" applyProtection="1">
      <alignment horizontal="center" vertical="center" wrapText="1"/>
    </xf>
    <xf numFmtId="0" fontId="32" fillId="0" borderId="38" xfId="105" applyFont="1" applyBorder="1" applyAlignment="1" applyProtection="1">
      <alignment horizontal="center" vertical="center" wrapText="1"/>
    </xf>
    <xf numFmtId="0" fontId="32" fillId="0" borderId="35" xfId="105" applyFont="1" applyBorder="1" applyAlignment="1" applyProtection="1">
      <alignment horizontal="center" vertical="center" wrapText="1"/>
    </xf>
    <xf numFmtId="4" fontId="33" fillId="0" borderId="32" xfId="105" applyNumberFormat="1" applyFont="1" applyBorder="1" applyAlignment="1" applyProtection="1">
      <alignment horizontal="left" vertical="center" wrapText="1"/>
    </xf>
    <xf numFmtId="0" fontId="32" fillId="0" borderId="33" xfId="105" applyFont="1" applyFill="1" applyBorder="1" applyAlignment="1" applyProtection="1">
      <alignment horizontal="center" vertical="center" wrapText="1"/>
    </xf>
    <xf numFmtId="0" fontId="32" fillId="0" borderId="34" xfId="105" applyFont="1" applyFill="1" applyBorder="1" applyAlignment="1" applyProtection="1">
      <alignment horizontal="center" vertical="center" wrapText="1"/>
    </xf>
    <xf numFmtId="0" fontId="32" fillId="0" borderId="38" xfId="105" applyFont="1" applyFill="1" applyBorder="1" applyAlignment="1" applyProtection="1">
      <alignment horizontal="center" vertical="center" wrapText="1"/>
    </xf>
    <xf numFmtId="0" fontId="32" fillId="0" borderId="35" xfId="105" applyFont="1" applyFill="1" applyBorder="1" applyAlignment="1" applyProtection="1">
      <alignment horizontal="center" vertical="center" wrapText="1"/>
    </xf>
    <xf numFmtId="0" fontId="33" fillId="29" borderId="16" xfId="105" applyFont="1" applyFill="1" applyBorder="1" applyAlignment="1" applyProtection="1">
      <alignment horizontal="left" vertical="center" wrapText="1"/>
    </xf>
    <xf numFmtId="0" fontId="33" fillId="27" borderId="33" xfId="105" applyFont="1" applyFill="1" applyBorder="1" applyAlignment="1" applyProtection="1">
      <alignment horizontal="left" vertical="center" wrapText="1"/>
    </xf>
    <xf numFmtId="0" fontId="33" fillId="27" borderId="34" xfId="105" applyFont="1" applyFill="1" applyBorder="1" applyAlignment="1" applyProtection="1">
      <alignment horizontal="left" vertical="center" wrapText="1"/>
    </xf>
    <xf numFmtId="0" fontId="33" fillId="27" borderId="38" xfId="105" applyFont="1" applyFill="1" applyBorder="1" applyAlignment="1" applyProtection="1">
      <alignment horizontal="left" vertical="center" wrapText="1"/>
    </xf>
    <xf numFmtId="0" fontId="33" fillId="27" borderId="35" xfId="105" applyFont="1" applyFill="1" applyBorder="1" applyAlignment="1" applyProtection="1">
      <alignment horizontal="left" vertical="center" wrapText="1"/>
    </xf>
    <xf numFmtId="0" fontId="33" fillId="34" borderId="32" xfId="105" applyFont="1" applyFill="1" applyBorder="1" applyAlignment="1" applyProtection="1">
      <alignment horizontal="left" vertical="center" wrapText="1"/>
    </xf>
    <xf numFmtId="0" fontId="33" fillId="34" borderId="36" xfId="105" applyFont="1" applyFill="1" applyBorder="1" applyAlignment="1" applyProtection="1">
      <alignment horizontal="left" vertical="center" wrapText="1"/>
    </xf>
    <xf numFmtId="0" fontId="33" fillId="0" borderId="37" xfId="105" applyFont="1" applyBorder="1" applyAlignment="1" applyProtection="1">
      <alignment horizontal="left" vertical="center" wrapText="1"/>
    </xf>
    <xf numFmtId="0" fontId="33" fillId="0" borderId="38" xfId="105" applyFont="1" applyBorder="1" applyAlignment="1" applyProtection="1">
      <alignment horizontal="left" vertical="center" wrapText="1"/>
    </xf>
    <xf numFmtId="0" fontId="33" fillId="0" borderId="39" xfId="105" applyFont="1" applyBorder="1" applyAlignment="1" applyProtection="1">
      <alignment horizontal="left" vertical="center" wrapText="1"/>
    </xf>
    <xf numFmtId="0" fontId="32" fillId="0" borderId="37" xfId="105" applyFont="1" applyBorder="1" applyAlignment="1" applyProtection="1">
      <alignment horizontal="left" vertical="center" wrapText="1"/>
    </xf>
    <xf numFmtId="0" fontId="32" fillId="0" borderId="38" xfId="105" applyFont="1" applyBorder="1" applyAlignment="1" applyProtection="1">
      <alignment horizontal="left" vertical="center" wrapText="1"/>
    </xf>
    <xf numFmtId="0" fontId="32" fillId="0" borderId="39" xfId="105" applyFont="1" applyBorder="1" applyAlignment="1" applyProtection="1">
      <alignment horizontal="left" vertical="center" wrapText="1"/>
    </xf>
    <xf numFmtId="2" fontId="31" fillId="0" borderId="0" xfId="105" applyNumberFormat="1" applyFont="1" applyBorder="1" applyAlignment="1" applyProtection="1">
      <alignment horizontal="center" vertical="center" wrapText="1"/>
    </xf>
    <xf numFmtId="0" fontId="33" fillId="0" borderId="21" xfId="105" applyFont="1" applyBorder="1" applyAlignment="1" applyProtection="1">
      <alignment horizontal="center" vertical="center" wrapText="1"/>
    </xf>
    <xf numFmtId="0" fontId="33" fillId="0" borderId="32" xfId="105" applyFont="1" applyBorder="1" applyAlignment="1" applyProtection="1">
      <alignment horizontal="center" vertical="center" wrapText="1"/>
    </xf>
    <xf numFmtId="0" fontId="33" fillId="0" borderId="31" xfId="105" applyFont="1" applyBorder="1" applyAlignment="1" applyProtection="1">
      <alignment horizontal="center" vertical="center" wrapText="1"/>
    </xf>
    <xf numFmtId="0" fontId="33" fillId="0" borderId="14" xfId="105" applyFont="1" applyBorder="1" applyAlignment="1" applyProtection="1">
      <alignment horizontal="center" vertical="center" wrapText="1"/>
    </xf>
    <xf numFmtId="0" fontId="33" fillId="0" borderId="36" xfId="105" applyFont="1" applyBorder="1" applyAlignment="1" applyProtection="1">
      <alignment horizontal="center" vertical="center" wrapText="1"/>
    </xf>
    <xf numFmtId="2" fontId="33" fillId="0" borderId="15" xfId="105" applyNumberFormat="1" applyFont="1" applyBorder="1" applyAlignment="1" applyProtection="1">
      <alignment horizontal="center" vertical="center" wrapText="1"/>
    </xf>
    <xf numFmtId="0" fontId="32" fillId="0" borderId="0" xfId="105" applyFont="1" applyBorder="1" applyAlignment="1" applyProtection="1">
      <alignment horizontal="center" vertical="center" wrapText="1"/>
    </xf>
    <xf numFmtId="0" fontId="33" fillId="27" borderId="32" xfId="105" applyFont="1" applyFill="1" applyBorder="1" applyAlignment="1" applyProtection="1">
      <alignment horizontal="left" vertical="center" wrapText="1"/>
    </xf>
    <xf numFmtId="0" fontId="33" fillId="27" borderId="36" xfId="105" applyFont="1" applyFill="1" applyBorder="1" applyAlignment="1" applyProtection="1">
      <alignment horizontal="left" vertical="center" wrapText="1"/>
    </xf>
    <xf numFmtId="0" fontId="48" fillId="0" borderId="40" xfId="105" applyNumberFormat="1" applyFont="1" applyBorder="1" applyAlignment="1" applyProtection="1">
      <alignment horizontal="justify" vertical="center" wrapText="1"/>
    </xf>
    <xf numFmtId="0" fontId="48" fillId="0" borderId="0" xfId="105" applyNumberFormat="1" applyFont="1" applyBorder="1" applyAlignment="1" applyProtection="1">
      <alignment horizontal="justify" vertical="center" wrapText="1"/>
    </xf>
    <xf numFmtId="0" fontId="32" fillId="33" borderId="32" xfId="105" applyFont="1" applyFill="1" applyBorder="1" applyAlignment="1" applyProtection="1">
      <alignment horizontal="left" vertical="center" wrapText="1"/>
    </xf>
    <xf numFmtId="0" fontId="32" fillId="0" borderId="36" xfId="0" applyFont="1" applyBorder="1" applyAlignment="1" applyProtection="1">
      <alignment horizontal="right" vertical="top"/>
    </xf>
    <xf numFmtId="0" fontId="32" fillId="0" borderId="36" xfId="0" applyFont="1" applyBorder="1" applyAlignment="1" applyProtection="1">
      <alignment horizontal="left" vertical="top"/>
    </xf>
    <xf numFmtId="0" fontId="32" fillId="0" borderId="36" xfId="0" applyFont="1" applyBorder="1" applyAlignment="1" applyProtection="1">
      <alignment horizontal="center" vertical="top"/>
    </xf>
    <xf numFmtId="2" fontId="33" fillId="29" borderId="36" xfId="0" applyNumberFormat="1" applyFont="1" applyFill="1" applyBorder="1" applyAlignment="1" applyProtection="1">
      <alignment horizontal="center" vertical="center"/>
    </xf>
    <xf numFmtId="0" fontId="33" fillId="29" borderId="36" xfId="0" applyFont="1" applyFill="1" applyBorder="1" applyAlignment="1" applyProtection="1">
      <alignment horizontal="left" vertical="center" wrapText="1"/>
    </xf>
    <xf numFmtId="2" fontId="32" fillId="29" borderId="36" xfId="0" applyNumberFormat="1" applyFont="1" applyFill="1" applyBorder="1" applyAlignment="1" applyProtection="1">
      <alignment horizontal="right" vertical="center"/>
    </xf>
    <xf numFmtId="0" fontId="33" fillId="29" borderId="36" xfId="0" applyFont="1" applyFill="1" applyBorder="1" applyAlignment="1" applyProtection="1">
      <alignment horizontal="right" wrapText="1"/>
    </xf>
    <xf numFmtId="49" fontId="40" fillId="0" borderId="36" xfId="0" applyNumberFormat="1" applyFont="1" applyBorder="1" applyAlignment="1" applyProtection="1">
      <alignment horizontal="center" vertical="center" wrapText="1"/>
    </xf>
    <xf numFmtId="2" fontId="40" fillId="0" borderId="36" xfId="0" applyNumberFormat="1" applyFont="1" applyBorder="1" applyAlignment="1" applyProtection="1">
      <alignment horizontal="center" vertical="center" wrapText="1"/>
    </xf>
    <xf numFmtId="2" fontId="40" fillId="0" borderId="36" xfId="0" applyNumberFormat="1" applyFont="1" applyBorder="1" applyAlignment="1" applyProtection="1">
      <alignment horizontal="center" vertical="center"/>
    </xf>
    <xf numFmtId="4" fontId="40" fillId="0" borderId="36" xfId="0" applyNumberFormat="1" applyFont="1" applyBorder="1" applyAlignment="1" applyProtection="1">
      <alignment horizontal="center" vertical="center" wrapText="1"/>
    </xf>
    <xf numFmtId="2" fontId="39" fillId="0" borderId="36" xfId="0" applyNumberFormat="1" applyFont="1" applyBorder="1" applyAlignment="1" applyProtection="1">
      <alignment horizontal="center" vertical="center"/>
    </xf>
    <xf numFmtId="0" fontId="32" fillId="0" borderId="36" xfId="0" applyFont="1" applyFill="1" applyBorder="1" applyAlignment="1" applyProtection="1">
      <alignment horizontal="right" vertical="top"/>
    </xf>
    <xf numFmtId="0" fontId="32" fillId="0" borderId="36" xfId="0" applyFont="1" applyFill="1" applyBorder="1" applyAlignment="1" applyProtection="1">
      <alignment horizontal="center" vertical="top"/>
    </xf>
    <xf numFmtId="2" fontId="33" fillId="27" borderId="24" xfId="0" applyNumberFormat="1" applyFont="1" applyFill="1" applyBorder="1" applyAlignment="1" applyProtection="1">
      <alignment horizontal="center" vertical="center" wrapText="1"/>
    </xf>
    <xf numFmtId="2" fontId="33" fillId="27" borderId="23" xfId="0" applyNumberFormat="1" applyFont="1" applyFill="1" applyBorder="1" applyAlignment="1" applyProtection="1">
      <alignment horizontal="center" vertical="center" wrapText="1"/>
    </xf>
    <xf numFmtId="0" fontId="33" fillId="27" borderId="24" xfId="0" applyFont="1" applyFill="1" applyBorder="1" applyAlignment="1" applyProtection="1">
      <alignment horizontal="left" vertical="center" wrapText="1"/>
    </xf>
    <xf numFmtId="0" fontId="33" fillId="27" borderId="22" xfId="0" applyFont="1" applyFill="1" applyBorder="1" applyAlignment="1" applyProtection="1">
      <alignment horizontal="left" vertical="center" wrapText="1"/>
    </xf>
    <xf numFmtId="0" fontId="33" fillId="27" borderId="23" xfId="0" applyFont="1" applyFill="1" applyBorder="1" applyAlignment="1" applyProtection="1">
      <alignment horizontal="left" vertical="center" wrapText="1"/>
    </xf>
    <xf numFmtId="2" fontId="32" fillId="27" borderId="24" xfId="0" applyNumberFormat="1" applyFont="1" applyFill="1" applyBorder="1" applyAlignment="1" applyProtection="1">
      <alignment horizontal="right" vertical="center"/>
    </xf>
    <xf numFmtId="2" fontId="32" fillId="27" borderId="22" xfId="0" applyNumberFormat="1" applyFont="1" applyFill="1" applyBorder="1" applyAlignment="1" applyProtection="1">
      <alignment horizontal="right" vertical="center"/>
    </xf>
    <xf numFmtId="2" fontId="32" fillId="27" borderId="23" xfId="0" applyNumberFormat="1" applyFont="1" applyFill="1" applyBorder="1" applyAlignment="1" applyProtection="1">
      <alignment horizontal="right" vertical="center"/>
    </xf>
    <xf numFmtId="0" fontId="33" fillId="27" borderId="24" xfId="0" applyFont="1" applyFill="1" applyBorder="1" applyAlignment="1" applyProtection="1">
      <alignment horizontal="right" wrapText="1"/>
    </xf>
    <xf numFmtId="0" fontId="33" fillId="27" borderId="22" xfId="0" applyFont="1" applyFill="1" applyBorder="1" applyAlignment="1" applyProtection="1">
      <alignment horizontal="right" wrapText="1"/>
    </xf>
    <xf numFmtId="0" fontId="33" fillId="27" borderId="23" xfId="0" applyFont="1" applyFill="1" applyBorder="1" applyAlignment="1" applyProtection="1">
      <alignment horizontal="right" wrapText="1"/>
    </xf>
    <xf numFmtId="49" fontId="40" fillId="0" borderId="25" xfId="0" applyNumberFormat="1" applyFont="1" applyFill="1" applyBorder="1" applyAlignment="1" applyProtection="1">
      <alignment horizontal="center" vertical="center" wrapText="1"/>
    </xf>
    <xf numFmtId="49" fontId="40" fillId="0" borderId="20" xfId="0" applyNumberFormat="1" applyFont="1" applyFill="1" applyBorder="1" applyAlignment="1" applyProtection="1">
      <alignment horizontal="center" vertical="center" wrapText="1"/>
    </xf>
    <xf numFmtId="49" fontId="40" fillId="0" borderId="26" xfId="0" applyNumberFormat="1" applyFont="1" applyFill="1" applyBorder="1" applyAlignment="1" applyProtection="1">
      <alignment horizontal="center" vertical="center" wrapText="1"/>
    </xf>
    <xf numFmtId="49" fontId="40" fillId="0" borderId="27" xfId="0" applyNumberFormat="1"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xf>
    <xf numFmtId="49" fontId="40" fillId="0" borderId="28" xfId="0" applyNumberFormat="1" applyFont="1" applyFill="1" applyBorder="1" applyAlignment="1" applyProtection="1">
      <alignment horizontal="center" vertical="center" wrapText="1"/>
    </xf>
    <xf numFmtId="2" fontId="40" fillId="0" borderId="21" xfId="0" applyNumberFormat="1" applyFont="1" applyBorder="1" applyAlignment="1" applyProtection="1">
      <alignment horizontal="center" vertical="center" wrapText="1"/>
    </xf>
    <xf numFmtId="2" fontId="40" fillId="0" borderId="21" xfId="0" applyNumberFormat="1" applyFont="1" applyBorder="1" applyAlignment="1" applyProtection="1">
      <alignment horizontal="center" vertical="center"/>
    </xf>
    <xf numFmtId="2" fontId="39" fillId="0" borderId="24" xfId="0" applyNumberFormat="1" applyFont="1" applyFill="1" applyBorder="1" applyAlignment="1" applyProtection="1">
      <alignment horizontal="center" vertical="center"/>
    </xf>
    <xf numFmtId="2" fontId="39" fillId="0" borderId="23" xfId="0" applyNumberFormat="1" applyFont="1" applyFill="1" applyBorder="1" applyAlignment="1" applyProtection="1">
      <alignment horizontal="center" vertical="center"/>
    </xf>
    <xf numFmtId="0" fontId="34" fillId="0" borderId="36" xfId="0" applyFont="1" applyBorder="1" applyAlignment="1" applyProtection="1">
      <alignment horizontal="right" vertical="top"/>
    </xf>
    <xf numFmtId="0" fontId="34" fillId="0" borderId="36" xfId="0" applyFont="1" applyBorder="1" applyAlignment="1" applyProtection="1">
      <alignment horizontal="center" vertical="top"/>
    </xf>
    <xf numFmtId="2" fontId="33" fillId="36" borderId="36" xfId="0" applyNumberFormat="1" applyFont="1" applyFill="1" applyBorder="1" applyAlignment="1" applyProtection="1">
      <alignment horizontal="center" vertical="center"/>
    </xf>
    <xf numFmtId="0" fontId="33" fillId="36" borderId="36" xfId="0" applyFont="1" applyFill="1" applyBorder="1" applyAlignment="1" applyProtection="1">
      <alignment horizontal="left" vertical="center" wrapText="1"/>
    </xf>
    <xf numFmtId="2" fontId="32" fillId="0" borderId="36" xfId="0" applyNumberFormat="1" applyFont="1" applyFill="1" applyBorder="1" applyAlignment="1" applyProtection="1">
      <alignment horizontal="right" vertical="center"/>
    </xf>
    <xf numFmtId="0" fontId="33" fillId="0" borderId="36" xfId="0" applyFont="1" applyFill="1" applyBorder="1" applyAlignment="1" applyProtection="1">
      <alignment horizontal="right" wrapText="1"/>
    </xf>
    <xf numFmtId="49" fontId="33" fillId="0" borderId="36" xfId="0" applyNumberFormat="1" applyFont="1" applyFill="1" applyBorder="1" applyAlignment="1" applyProtection="1">
      <alignment horizontal="center" vertical="center" wrapText="1"/>
    </xf>
    <xf numFmtId="2" fontId="33" fillId="0" borderId="36" xfId="0" applyNumberFormat="1" applyFont="1" applyFill="1" applyBorder="1" applyAlignment="1" applyProtection="1">
      <alignment horizontal="center" vertical="center" wrapText="1"/>
    </xf>
    <xf numFmtId="2" fontId="33" fillId="0" borderId="36" xfId="0" applyNumberFormat="1" applyFont="1" applyFill="1" applyBorder="1" applyAlignment="1" applyProtection="1">
      <alignment horizontal="center" vertical="center"/>
    </xf>
    <xf numFmtId="4" fontId="33" fillId="0" borderId="36" xfId="0" applyNumberFormat="1" applyFont="1" applyFill="1" applyBorder="1" applyAlignment="1" applyProtection="1">
      <alignment horizontal="center" vertical="center" wrapText="1"/>
    </xf>
    <xf numFmtId="2" fontId="32" fillId="0" borderId="36" xfId="0" applyNumberFormat="1" applyFont="1" applyFill="1" applyBorder="1" applyAlignment="1" applyProtection="1">
      <alignment horizontal="center" vertical="center"/>
    </xf>
    <xf numFmtId="0" fontId="32" fillId="0" borderId="25" xfId="0" applyFont="1" applyBorder="1" applyAlignment="1" applyProtection="1">
      <alignment horizontal="right" vertical="top"/>
    </xf>
    <xf numFmtId="0" fontId="32" fillId="0" borderId="20" xfId="0" applyFont="1" applyBorder="1" applyAlignment="1" applyProtection="1">
      <alignment horizontal="right" vertical="top"/>
    </xf>
    <xf numFmtId="0" fontId="32" fillId="0" borderId="26" xfId="0" applyFont="1" applyBorder="1" applyAlignment="1" applyProtection="1">
      <alignment horizontal="right" vertical="top"/>
    </xf>
    <xf numFmtId="0" fontId="32" fillId="0" borderId="29" xfId="0" applyFont="1" applyBorder="1" applyAlignment="1" applyProtection="1">
      <alignment horizontal="right" vertical="top"/>
    </xf>
    <xf numFmtId="0" fontId="32" fillId="0" borderId="0" xfId="0" applyFont="1" applyBorder="1" applyAlignment="1" applyProtection="1">
      <alignment horizontal="right" vertical="top"/>
    </xf>
    <xf numFmtId="0" fontId="32" fillId="0" borderId="30" xfId="0" applyFont="1" applyBorder="1" applyAlignment="1" applyProtection="1">
      <alignment horizontal="right" vertical="top"/>
    </xf>
    <xf numFmtId="0" fontId="32" fillId="0" borderId="27" xfId="0" applyFont="1" applyBorder="1" applyAlignment="1" applyProtection="1">
      <alignment horizontal="right" vertical="top"/>
    </xf>
    <xf numFmtId="0" fontId="32" fillId="0" borderId="19" xfId="0" applyFont="1" applyBorder="1" applyAlignment="1" applyProtection="1">
      <alignment horizontal="right" vertical="top"/>
    </xf>
    <xf numFmtId="0" fontId="32" fillId="0" borderId="28" xfId="0" applyFont="1" applyBorder="1" applyAlignment="1" applyProtection="1">
      <alignment horizontal="right" vertical="top"/>
    </xf>
    <xf numFmtId="0" fontId="32" fillId="0" borderId="24" xfId="0" applyFont="1" applyBorder="1" applyAlignment="1" applyProtection="1">
      <alignment horizontal="center" vertical="top"/>
    </xf>
    <xf numFmtId="0" fontId="32" fillId="0" borderId="22" xfId="0" applyFont="1" applyBorder="1" applyAlignment="1" applyProtection="1">
      <alignment horizontal="center" vertical="top"/>
    </xf>
    <xf numFmtId="0" fontId="32" fillId="0" borderId="23" xfId="0" applyFont="1" applyBorder="1" applyAlignment="1" applyProtection="1">
      <alignment horizontal="center" vertical="top"/>
    </xf>
    <xf numFmtId="2" fontId="36" fillId="0" borderId="18" xfId="106" applyNumberFormat="1" applyFont="1" applyBorder="1" applyAlignment="1" applyProtection="1">
      <alignment horizontal="center" vertical="center"/>
    </xf>
    <xf numFmtId="49" fontId="33" fillId="0" borderId="36" xfId="0" applyNumberFormat="1" applyFont="1" applyBorder="1" applyAlignment="1" applyProtection="1">
      <alignment horizontal="center" vertical="center" wrapText="1"/>
    </xf>
    <xf numFmtId="2" fontId="33" fillId="0" borderId="36" xfId="0" applyNumberFormat="1" applyFont="1" applyBorder="1" applyAlignment="1" applyProtection="1">
      <alignment horizontal="center" vertical="center" wrapText="1"/>
    </xf>
    <xf numFmtId="2" fontId="33" fillId="0" borderId="36" xfId="0" applyNumberFormat="1" applyFont="1" applyBorder="1" applyAlignment="1" applyProtection="1">
      <alignment horizontal="center" vertical="center"/>
    </xf>
    <xf numFmtId="2" fontId="36" fillId="0" borderId="0" xfId="106" applyNumberFormat="1" applyFont="1" applyBorder="1" applyAlignment="1" applyProtection="1">
      <alignment horizontal="center" vertical="center"/>
    </xf>
    <xf numFmtId="2" fontId="37" fillId="0" borderId="0" xfId="106" applyNumberFormat="1" applyFont="1" applyBorder="1" applyAlignment="1" applyProtection="1">
      <alignment horizontal="center" vertical="center"/>
    </xf>
    <xf numFmtId="2" fontId="38" fillId="0" borderId="0" xfId="106" applyNumberFormat="1" applyFont="1" applyBorder="1" applyAlignment="1" applyProtection="1">
      <alignment horizontal="center" vertical="center"/>
    </xf>
    <xf numFmtId="2" fontId="33" fillId="27" borderId="24" xfId="0" applyNumberFormat="1" applyFont="1" applyFill="1" applyBorder="1" applyAlignment="1" applyProtection="1">
      <alignment horizontal="center" vertical="center"/>
    </xf>
    <xf numFmtId="2" fontId="33" fillId="27" borderId="23" xfId="0" applyNumberFormat="1" applyFont="1" applyFill="1" applyBorder="1" applyAlignment="1" applyProtection="1">
      <alignment horizontal="center" vertical="center"/>
    </xf>
    <xf numFmtId="4" fontId="33" fillId="0" borderId="36" xfId="0" applyNumberFormat="1" applyFont="1" applyBorder="1" applyAlignment="1" applyProtection="1">
      <alignment horizontal="center" vertical="center" wrapText="1"/>
    </xf>
    <xf numFmtId="2" fontId="32" fillId="0" borderId="36" xfId="0" applyNumberFormat="1" applyFont="1" applyBorder="1" applyAlignment="1" applyProtection="1">
      <alignment horizontal="center" vertical="center"/>
    </xf>
    <xf numFmtId="2" fontId="44" fillId="29" borderId="36" xfId="0" applyNumberFormat="1" applyFont="1" applyFill="1" applyBorder="1" applyAlignment="1" applyProtection="1">
      <alignment horizontal="center" vertical="center"/>
    </xf>
    <xf numFmtId="0" fontId="44" fillId="29" borderId="36" xfId="0" applyFont="1" applyFill="1" applyBorder="1" applyAlignment="1" applyProtection="1">
      <alignment horizontal="left" vertical="center" wrapText="1"/>
    </xf>
    <xf numFmtId="2" fontId="34" fillId="29" borderId="36" xfId="0" applyNumberFormat="1" applyFont="1" applyFill="1" applyBorder="1" applyAlignment="1" applyProtection="1">
      <alignment horizontal="right" vertical="center"/>
    </xf>
    <xf numFmtId="0" fontId="44" fillId="29" borderId="36" xfId="0" applyFont="1" applyFill="1" applyBorder="1" applyAlignment="1" applyProtection="1">
      <alignment horizontal="right" wrapText="1"/>
    </xf>
    <xf numFmtId="49" fontId="45" fillId="0" borderId="36" xfId="0" applyNumberFormat="1" applyFont="1" applyBorder="1" applyAlignment="1" applyProtection="1">
      <alignment horizontal="center" vertical="center" wrapText="1"/>
    </xf>
    <xf numFmtId="2" fontId="45" fillId="0" borderId="36" xfId="0" applyNumberFormat="1" applyFont="1" applyBorder="1" applyAlignment="1" applyProtection="1">
      <alignment horizontal="center" vertical="center" wrapText="1"/>
    </xf>
    <xf numFmtId="2" fontId="45" fillId="0" borderId="36" xfId="0" applyNumberFormat="1" applyFont="1" applyBorder="1" applyAlignment="1" applyProtection="1">
      <alignment horizontal="center" vertical="center"/>
    </xf>
    <xf numFmtId="4" fontId="45" fillId="0" borderId="36" xfId="0" applyNumberFormat="1" applyFont="1" applyBorder="1" applyAlignment="1" applyProtection="1">
      <alignment horizontal="center" vertical="center" wrapText="1"/>
    </xf>
    <xf numFmtId="2" fontId="46" fillId="0" borderId="36" xfId="0" applyNumberFormat="1" applyFont="1" applyBorder="1" applyAlignment="1" applyProtection="1">
      <alignment horizontal="center" vertical="center"/>
    </xf>
    <xf numFmtId="2" fontId="33" fillId="30" borderId="0" xfId="0" applyNumberFormat="1" applyFont="1" applyFill="1" applyBorder="1" applyAlignment="1" applyProtection="1">
      <alignment horizontal="left" vertical="center"/>
    </xf>
    <xf numFmtId="2" fontId="32" fillId="30" borderId="0" xfId="0" applyNumberFormat="1" applyFont="1" applyFill="1" applyBorder="1" applyAlignment="1" applyProtection="1">
      <alignment horizontal="left" vertical="center"/>
    </xf>
    <xf numFmtId="49" fontId="1" fillId="0" borderId="29" xfId="114" applyNumberFormat="1" applyFont="1" applyBorder="1" applyAlignment="1" applyProtection="1">
      <alignment horizontal="left" wrapText="1"/>
    </xf>
    <xf numFmtId="49" fontId="1" fillId="0" borderId="0" xfId="114" applyNumberFormat="1" applyFont="1" applyBorder="1" applyAlignment="1" applyProtection="1">
      <alignment horizontal="left" wrapText="1"/>
    </xf>
    <xf numFmtId="49" fontId="1" fillId="0" borderId="30" xfId="114" applyNumberFormat="1" applyFont="1" applyBorder="1" applyAlignment="1" applyProtection="1">
      <alignment horizontal="left" wrapText="1"/>
    </xf>
    <xf numFmtId="0" fontId="49" fillId="0" borderId="41" xfId="114" applyFont="1" applyBorder="1" applyAlignment="1" applyProtection="1">
      <alignment horizontal="center" vertical="center" wrapText="1"/>
    </xf>
    <xf numFmtId="0" fontId="49" fillId="0" borderId="42" xfId="114" applyFont="1" applyBorder="1" applyAlignment="1" applyProtection="1">
      <alignment horizontal="center" vertical="center" wrapText="1"/>
    </xf>
    <xf numFmtId="0" fontId="49" fillId="0" borderId="43" xfId="114" applyFont="1" applyBorder="1" applyAlignment="1" applyProtection="1">
      <alignment horizontal="center" vertical="center" wrapText="1"/>
    </xf>
    <xf numFmtId="0" fontId="49" fillId="0" borderId="29" xfId="114" applyFont="1" applyBorder="1" applyAlignment="1" applyProtection="1">
      <alignment horizontal="center" vertical="center" wrapText="1"/>
    </xf>
    <xf numFmtId="0" fontId="49" fillId="0" borderId="0" xfId="114" applyFont="1" applyBorder="1" applyAlignment="1" applyProtection="1">
      <alignment horizontal="center" vertical="center" wrapText="1"/>
    </xf>
    <xf numFmtId="0" fontId="49" fillId="0" borderId="30" xfId="114" applyFont="1" applyBorder="1" applyAlignment="1" applyProtection="1">
      <alignment horizontal="center" vertical="center" wrapText="1"/>
    </xf>
    <xf numFmtId="2" fontId="47" fillId="0" borderId="44" xfId="105" applyNumberFormat="1" applyFont="1" applyBorder="1" applyAlignment="1" applyProtection="1">
      <alignment horizontal="center" vertical="center" wrapText="1"/>
      <protection locked="0"/>
    </xf>
    <xf numFmtId="2" fontId="47" fillId="0" borderId="17" xfId="105" applyNumberFormat="1" applyFont="1" applyBorder="1" applyAlignment="1" applyProtection="1">
      <alignment horizontal="center" vertical="center" wrapText="1"/>
      <protection locked="0"/>
    </xf>
    <xf numFmtId="2" fontId="47" fillId="0" borderId="45" xfId="105" applyNumberFormat="1" applyFont="1" applyBorder="1" applyAlignment="1" applyProtection="1">
      <alignment horizontal="center" vertical="center" wrapText="1"/>
      <protection locked="0"/>
    </xf>
    <xf numFmtId="49" fontId="1" fillId="0" borderId="46" xfId="114" applyNumberFormat="1" applyBorder="1" applyAlignment="1" applyProtection="1">
      <alignment horizontal="center" vertical="center" wrapText="1"/>
    </xf>
    <xf numFmtId="49" fontId="1" fillId="0" borderId="47" xfId="114" applyNumberFormat="1" applyBorder="1" applyAlignment="1" applyProtection="1">
      <alignment horizontal="center" vertical="center" wrapText="1"/>
    </xf>
    <xf numFmtId="0" fontId="1" fillId="0" borderId="46" xfId="114" applyBorder="1" applyAlignment="1" applyProtection="1">
      <alignment horizontal="center" vertical="center" wrapText="1"/>
    </xf>
    <xf numFmtId="0" fontId="1" fillId="0" borderId="47" xfId="114" applyBorder="1" applyAlignment="1" applyProtection="1">
      <alignment horizontal="center" vertical="center" wrapText="1"/>
    </xf>
    <xf numFmtId="10" fontId="0" fillId="0" borderId="46" xfId="115" applyNumberFormat="1" applyFont="1" applyBorder="1" applyAlignment="1" applyProtection="1">
      <alignment horizontal="center" vertical="center" wrapText="1"/>
    </xf>
    <xf numFmtId="10" fontId="0" fillId="0" borderId="47" xfId="115" applyNumberFormat="1" applyFont="1" applyBorder="1" applyAlignment="1" applyProtection="1">
      <alignment horizontal="center" vertical="center" wrapText="1"/>
    </xf>
  </cellXfs>
  <cellStyles count="11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2" xfId="7" xr:uid="{00000000-0005-0000-0000-000006000000}"/>
    <cellStyle name="20% - Ênfase2 2" xfId="8" xr:uid="{00000000-0005-0000-0000-000007000000}"/>
    <cellStyle name="20% - Ênfase3 2" xfId="9" xr:uid="{00000000-0005-0000-0000-000008000000}"/>
    <cellStyle name="20% - Ênfase4 2" xfId="10" xr:uid="{00000000-0005-0000-0000-000009000000}"/>
    <cellStyle name="20% - Ênfase5 2" xfId="11" xr:uid="{00000000-0005-0000-0000-00000A000000}"/>
    <cellStyle name="20% - Ênfase6 2"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2" xfId="19" xr:uid="{00000000-0005-0000-0000-000012000000}"/>
    <cellStyle name="40% - Ênfase2 2" xfId="20" xr:uid="{00000000-0005-0000-0000-000013000000}"/>
    <cellStyle name="40% - Ênfase3 2" xfId="21" xr:uid="{00000000-0005-0000-0000-000014000000}"/>
    <cellStyle name="40% - Ênfase4 2" xfId="22" xr:uid="{00000000-0005-0000-0000-000015000000}"/>
    <cellStyle name="40% - Ênfase5 2" xfId="23" xr:uid="{00000000-0005-0000-0000-000016000000}"/>
    <cellStyle name="40% - Ênfase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2" xfId="31" xr:uid="{00000000-0005-0000-0000-00001E000000}"/>
    <cellStyle name="60% - Ênfase2 2" xfId="32" xr:uid="{00000000-0005-0000-0000-00001F000000}"/>
    <cellStyle name="60% - Ênfase3 2" xfId="33" xr:uid="{00000000-0005-0000-0000-000020000000}"/>
    <cellStyle name="60% - Ênfase4 2" xfId="34" xr:uid="{00000000-0005-0000-0000-000021000000}"/>
    <cellStyle name="60% - Ênfase5 2" xfId="35" xr:uid="{00000000-0005-0000-0000-000022000000}"/>
    <cellStyle name="60% - Ênfase6 2"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2" xfId="44" xr:uid="{00000000-0005-0000-0000-00002B000000}"/>
    <cellStyle name="Calculation" xfId="45" xr:uid="{00000000-0005-0000-0000-00002C000000}"/>
    <cellStyle name="Cálculo 2" xfId="46" xr:uid="{00000000-0005-0000-0000-00002D000000}"/>
    <cellStyle name="Célula de Verificação 2" xfId="47" xr:uid="{00000000-0005-0000-0000-00002E000000}"/>
    <cellStyle name="Célula Vinculada 2" xfId="48" xr:uid="{00000000-0005-0000-0000-00002F000000}"/>
    <cellStyle name="Check Cell" xfId="49" xr:uid="{00000000-0005-0000-0000-000030000000}"/>
    <cellStyle name="Ênfase1 2" xfId="50" xr:uid="{00000000-0005-0000-0000-000031000000}"/>
    <cellStyle name="Ênfase2 2" xfId="51" xr:uid="{00000000-0005-0000-0000-000032000000}"/>
    <cellStyle name="Ênfase3 2" xfId="52" xr:uid="{00000000-0005-0000-0000-000033000000}"/>
    <cellStyle name="Ênfase4 2" xfId="53" xr:uid="{00000000-0005-0000-0000-000034000000}"/>
    <cellStyle name="Ênfase5 2" xfId="54" xr:uid="{00000000-0005-0000-0000-000035000000}"/>
    <cellStyle name="Ênfase6 2" xfId="55" xr:uid="{00000000-0005-0000-0000-000036000000}"/>
    <cellStyle name="Entrada 2" xfId="56" xr:uid="{00000000-0005-0000-0000-000037000000}"/>
    <cellStyle name="Explanatory Text" xfId="57" xr:uid="{00000000-0005-0000-0000-000038000000}"/>
    <cellStyle name="Good" xfId="58" xr:uid="{00000000-0005-0000-0000-000039000000}"/>
    <cellStyle name="Heading 1" xfId="59" xr:uid="{00000000-0005-0000-0000-00003A000000}"/>
    <cellStyle name="Heading 2" xfId="60" xr:uid="{00000000-0005-0000-0000-00003B000000}"/>
    <cellStyle name="Heading 3" xfId="61" xr:uid="{00000000-0005-0000-0000-00003C000000}"/>
    <cellStyle name="Heading 4" xfId="62" xr:uid="{00000000-0005-0000-0000-00003D000000}"/>
    <cellStyle name="Incorreto 2" xfId="63" xr:uid="{00000000-0005-0000-0000-00003E000000}"/>
    <cellStyle name="Input" xfId="64" xr:uid="{00000000-0005-0000-0000-00003F000000}"/>
    <cellStyle name="Linked Cell" xfId="65" xr:uid="{00000000-0005-0000-0000-000040000000}"/>
    <cellStyle name="Moeda 2" xfId="66" xr:uid="{00000000-0005-0000-0000-000041000000}"/>
    <cellStyle name="Moeda 2 2" xfId="112" xr:uid="{00000000-0005-0000-0000-000042000000}"/>
    <cellStyle name="Moeda 3" xfId="110" xr:uid="{00000000-0005-0000-0000-000043000000}"/>
    <cellStyle name="Moeda 4" xfId="111" xr:uid="{00000000-0005-0000-0000-000044000000}"/>
    <cellStyle name="Neutra 2" xfId="67" xr:uid="{00000000-0005-0000-0000-000045000000}"/>
    <cellStyle name="Neutral" xfId="68" xr:uid="{00000000-0005-0000-0000-000046000000}"/>
    <cellStyle name="Normal" xfId="0" builtinId="0"/>
    <cellStyle name="Normal 2" xfId="69" xr:uid="{00000000-0005-0000-0000-000048000000}"/>
    <cellStyle name="Normal 2 2" xfId="70" xr:uid="{00000000-0005-0000-0000-000049000000}"/>
    <cellStyle name="Normal 2 2 3" xfId="71" xr:uid="{00000000-0005-0000-0000-00004A000000}"/>
    <cellStyle name="Normal 2 3" xfId="72" xr:uid="{00000000-0005-0000-0000-00004B000000}"/>
    <cellStyle name="Normal 2 3 2" xfId="73" xr:uid="{00000000-0005-0000-0000-00004C000000}"/>
    <cellStyle name="Normal 2 4" xfId="74" xr:uid="{00000000-0005-0000-0000-00004D000000}"/>
    <cellStyle name="Normal 2 4 2" xfId="107" xr:uid="{00000000-0005-0000-0000-00004E000000}"/>
    <cellStyle name="Normal 2 5" xfId="106" xr:uid="{00000000-0005-0000-0000-00004F000000}"/>
    <cellStyle name="Normal 3" xfId="75" xr:uid="{00000000-0005-0000-0000-000050000000}"/>
    <cellStyle name="Normal 4" xfId="76" xr:uid="{00000000-0005-0000-0000-000051000000}"/>
    <cellStyle name="Normal 5" xfId="105" xr:uid="{00000000-0005-0000-0000-000052000000}"/>
    <cellStyle name="Normal 5 2" xfId="114" xr:uid="{00000000-0005-0000-0000-000053000000}"/>
    <cellStyle name="Normal 6" xfId="109" xr:uid="{00000000-0005-0000-0000-000054000000}"/>
    <cellStyle name="Nota 2" xfId="77" xr:uid="{00000000-0005-0000-0000-000055000000}"/>
    <cellStyle name="Nota 3" xfId="78" xr:uid="{00000000-0005-0000-0000-000056000000}"/>
    <cellStyle name="Note" xfId="79" xr:uid="{00000000-0005-0000-0000-000057000000}"/>
    <cellStyle name="Output" xfId="80" xr:uid="{00000000-0005-0000-0000-000058000000}"/>
    <cellStyle name="Porcentagem" xfId="108" builtinId="5"/>
    <cellStyle name="Porcentagem 2 2" xfId="115" xr:uid="{00000000-0005-0000-0000-00005A000000}"/>
    <cellStyle name="Saída 2" xfId="81" xr:uid="{00000000-0005-0000-0000-00005B000000}"/>
    <cellStyle name="Separador de milhares 2" xfId="113" xr:uid="{00000000-0005-0000-0000-00005C000000}"/>
    <cellStyle name="Texto de Aviso 2" xfId="82" xr:uid="{00000000-0005-0000-0000-00005D000000}"/>
    <cellStyle name="Texto Explicativo 2" xfId="83" xr:uid="{00000000-0005-0000-0000-00005E000000}"/>
    <cellStyle name="Title" xfId="84" xr:uid="{00000000-0005-0000-0000-00005F000000}"/>
    <cellStyle name="Título 1 2" xfId="85" xr:uid="{00000000-0005-0000-0000-000060000000}"/>
    <cellStyle name="Título 10" xfId="86" xr:uid="{00000000-0005-0000-0000-000061000000}"/>
    <cellStyle name="Título 11" xfId="87" xr:uid="{00000000-0005-0000-0000-000062000000}"/>
    <cellStyle name="Título 12" xfId="88" xr:uid="{00000000-0005-0000-0000-000063000000}"/>
    <cellStyle name="Título 13" xfId="89" xr:uid="{00000000-0005-0000-0000-000064000000}"/>
    <cellStyle name="Título 2 2" xfId="90" xr:uid="{00000000-0005-0000-0000-000065000000}"/>
    <cellStyle name="Título 3 2" xfId="91" xr:uid="{00000000-0005-0000-0000-000066000000}"/>
    <cellStyle name="Título 4 2" xfId="92" xr:uid="{00000000-0005-0000-0000-000067000000}"/>
    <cellStyle name="Título 5" xfId="93" xr:uid="{00000000-0005-0000-0000-000068000000}"/>
    <cellStyle name="Título 6" xfId="94" xr:uid="{00000000-0005-0000-0000-000069000000}"/>
    <cellStyle name="Título 7" xfId="95" xr:uid="{00000000-0005-0000-0000-00006A000000}"/>
    <cellStyle name="Título 8" xfId="96" xr:uid="{00000000-0005-0000-0000-00006B000000}"/>
    <cellStyle name="Título 9" xfId="97" xr:uid="{00000000-0005-0000-0000-00006C000000}"/>
    <cellStyle name="Total 2" xfId="98" xr:uid="{00000000-0005-0000-0000-00006D000000}"/>
    <cellStyle name="Vírgula 2" xfId="99" xr:uid="{00000000-0005-0000-0000-00006E000000}"/>
    <cellStyle name="Vírgula 2 2" xfId="100" xr:uid="{00000000-0005-0000-0000-00006F000000}"/>
    <cellStyle name="Vírgula 2 3" xfId="101" xr:uid="{00000000-0005-0000-0000-000070000000}"/>
    <cellStyle name="Vírgula 3" xfId="102" xr:uid="{00000000-0005-0000-0000-000071000000}"/>
    <cellStyle name="Vírgula 4" xfId="103" xr:uid="{00000000-0005-0000-0000-000072000000}"/>
    <cellStyle name="Warning Text" xfId="104" xr:uid="{00000000-0005-0000-0000-000073000000}"/>
  </cellStyles>
  <dxfs count="8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fgColor theme="4" tint="0.79998168889431442"/>
        </patternFill>
      </fill>
    </dxf>
  </dxfs>
  <tableStyles count="0" defaultTableStyle="TableStyleMedium2" defaultPivotStyle="PivotStyleLight16"/>
  <colors>
    <mruColors>
      <color rgb="FFFF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0</xdr:row>
      <xdr:rowOff>76200</xdr:rowOff>
    </xdr:from>
    <xdr:to>
      <xdr:col>9</xdr:col>
      <xdr:colOff>811281</xdr:colOff>
      <xdr:row>5</xdr:row>
      <xdr:rowOff>76200</xdr:rowOff>
    </xdr:to>
    <xdr:pic>
      <xdr:nvPicPr>
        <xdr:cNvPr id="2" name="Imagem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0" y="7620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942975</xdr:colOff>
      <xdr:row>0</xdr:row>
      <xdr:rowOff>0</xdr:rowOff>
    </xdr:from>
    <xdr:to>
      <xdr:col>11</xdr:col>
      <xdr:colOff>239781</xdr:colOff>
      <xdr:row>5</xdr:row>
      <xdr:rowOff>0</xdr:rowOff>
    </xdr:to>
    <xdr:pic>
      <xdr:nvPicPr>
        <xdr:cNvPr id="2" name="Imagem 2">
          <a:extLst>
            <a:ext uri="{FF2B5EF4-FFF2-40B4-BE49-F238E27FC236}">
              <a16:creationId xmlns:a16="http://schemas.microsoft.com/office/drawing/2014/main" id="{90A52454-289B-4FD1-A9D3-951034D5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9450" y="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id="{27E62B67-5EF9-41E0-B9BC-89230CAA6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733425</xdr:colOff>
      <xdr:row>0</xdr:row>
      <xdr:rowOff>0</xdr:rowOff>
    </xdr:from>
    <xdr:to>
      <xdr:col>8</xdr:col>
      <xdr:colOff>866775</xdr:colOff>
      <xdr:row>5</xdr:row>
      <xdr:rowOff>152400</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11811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152400</xdr:colOff>
      <xdr:row>0</xdr:row>
      <xdr:rowOff>0</xdr:rowOff>
    </xdr:from>
    <xdr:to>
      <xdr:col>3</xdr:col>
      <xdr:colOff>309929</xdr:colOff>
      <xdr:row>6</xdr:row>
      <xdr:rowOff>2198</xdr:rowOff>
    </xdr:to>
    <xdr:pic>
      <xdr:nvPicPr>
        <xdr:cNvPr id="3" name="Imagem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0"/>
          <a:ext cx="20383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pageSetUpPr fitToPage="1"/>
  </sheetPr>
  <dimension ref="A1:J1276"/>
  <sheetViews>
    <sheetView tabSelected="1" view="pageBreakPreview" topLeftCell="A97" zoomScaleNormal="100" zoomScaleSheetLayoutView="100" zoomScalePageLayoutView="80" workbookViewId="0">
      <selection activeCell="G29" sqref="G29"/>
    </sheetView>
  </sheetViews>
  <sheetFormatPr defaultColWidth="8.5703125" defaultRowHeight="15" customHeight="1" x14ac:dyDescent="0.2"/>
  <cols>
    <col min="1" max="1" width="7.140625" style="12" customWidth="1"/>
    <col min="2" max="2" width="15.7109375" style="12" customWidth="1"/>
    <col min="3" max="3" width="36.7109375" style="11" customWidth="1"/>
    <col min="4" max="4" width="39.28515625" style="11" customWidth="1"/>
    <col min="5" max="5" width="8.28515625" style="12" bestFit="1" customWidth="1"/>
    <col min="6" max="6" width="7.7109375" style="13" customWidth="1"/>
    <col min="7" max="7" width="15.7109375" style="14" customWidth="1"/>
    <col min="8" max="8" width="14.7109375" style="17" customWidth="1"/>
    <col min="9" max="9" width="7.7109375" style="14" customWidth="1"/>
    <col min="10" max="10" width="14.7109375" style="17" customWidth="1"/>
    <col min="11" max="11" width="20.42578125" style="10" customWidth="1"/>
    <col min="12" max="15" width="8.5703125" style="10"/>
    <col min="16" max="16" width="9.7109375" style="10" bestFit="1" customWidth="1"/>
    <col min="17" max="254" width="8.5703125" style="10"/>
    <col min="255" max="255" width="7.140625" style="10" customWidth="1"/>
    <col min="256" max="256" width="15.7109375" style="10" customWidth="1"/>
    <col min="257" max="258" width="36.7109375" style="10" customWidth="1"/>
    <col min="259" max="259" width="4.7109375" style="10" customWidth="1"/>
    <col min="260" max="260" width="6.7109375" style="10" customWidth="1"/>
    <col min="261" max="261" width="15.7109375" style="10" customWidth="1"/>
    <col min="262" max="262" width="14.7109375" style="10" customWidth="1"/>
    <col min="263" max="263" width="7.7109375" style="10" customWidth="1"/>
    <col min="264" max="264" width="14.7109375" style="10" customWidth="1"/>
    <col min="265" max="266" width="9.7109375" style="10" customWidth="1"/>
    <col min="267" max="267" width="20.42578125" style="10" customWidth="1"/>
    <col min="268" max="271" width="8.5703125" style="10"/>
    <col min="272" max="272" width="9.7109375" style="10" bestFit="1" customWidth="1"/>
    <col min="273" max="510" width="8.5703125" style="10"/>
    <col min="511" max="511" width="7.140625" style="10" customWidth="1"/>
    <col min="512" max="512" width="15.7109375" style="10" customWidth="1"/>
    <col min="513" max="514" width="36.7109375" style="10" customWidth="1"/>
    <col min="515" max="515" width="4.7109375" style="10" customWidth="1"/>
    <col min="516" max="516" width="6.7109375" style="10" customWidth="1"/>
    <col min="517" max="517" width="15.7109375" style="10" customWidth="1"/>
    <col min="518" max="518" width="14.7109375" style="10" customWidth="1"/>
    <col min="519" max="519" width="7.7109375" style="10" customWidth="1"/>
    <col min="520" max="520" width="14.7109375" style="10" customWidth="1"/>
    <col min="521" max="522" width="9.7109375" style="10" customWidth="1"/>
    <col min="523" max="523" width="20.42578125" style="10" customWidth="1"/>
    <col min="524" max="527" width="8.5703125" style="10"/>
    <col min="528" max="528" width="9.7109375" style="10" bestFit="1" customWidth="1"/>
    <col min="529" max="766" width="8.5703125" style="10"/>
    <col min="767" max="767" width="7.140625" style="10" customWidth="1"/>
    <col min="768" max="768" width="15.7109375" style="10" customWidth="1"/>
    <col min="769" max="770" width="36.7109375" style="10" customWidth="1"/>
    <col min="771" max="771" width="4.7109375" style="10" customWidth="1"/>
    <col min="772" max="772" width="6.7109375" style="10" customWidth="1"/>
    <col min="773" max="773" width="15.7109375" style="10" customWidth="1"/>
    <col min="774" max="774" width="14.7109375" style="10" customWidth="1"/>
    <col min="775" max="775" width="7.7109375" style="10" customWidth="1"/>
    <col min="776" max="776" width="14.7109375" style="10" customWidth="1"/>
    <col min="777" max="778" width="9.7109375" style="10" customWidth="1"/>
    <col min="779" max="779" width="20.42578125" style="10" customWidth="1"/>
    <col min="780" max="783" width="8.5703125" style="10"/>
    <col min="784" max="784" width="9.7109375" style="10" bestFit="1" customWidth="1"/>
    <col min="785" max="1022" width="8.5703125" style="10"/>
    <col min="1023" max="1023" width="7.140625" style="10" customWidth="1"/>
    <col min="1024" max="1024" width="15.7109375" style="10" customWidth="1"/>
    <col min="1025" max="1026" width="36.7109375" style="10" customWidth="1"/>
    <col min="1027" max="1027" width="4.7109375" style="10" customWidth="1"/>
    <col min="1028" max="1028" width="6.7109375" style="10" customWidth="1"/>
    <col min="1029" max="1029" width="15.7109375" style="10" customWidth="1"/>
    <col min="1030" max="1030" width="14.7109375" style="10" customWidth="1"/>
    <col min="1031" max="1031" width="7.7109375" style="10" customWidth="1"/>
    <col min="1032" max="1032" width="14.7109375" style="10" customWidth="1"/>
    <col min="1033" max="1034" width="9.7109375" style="10" customWidth="1"/>
    <col min="1035" max="1035" width="20.42578125" style="10" customWidth="1"/>
    <col min="1036" max="1039" width="8.5703125" style="10"/>
    <col min="1040" max="1040" width="9.7109375" style="10" bestFit="1" customWidth="1"/>
    <col min="1041" max="1278" width="8.5703125" style="10"/>
    <col min="1279" max="1279" width="7.140625" style="10" customWidth="1"/>
    <col min="1280" max="1280" width="15.7109375" style="10" customWidth="1"/>
    <col min="1281" max="1282" width="36.7109375" style="10" customWidth="1"/>
    <col min="1283" max="1283" width="4.7109375" style="10" customWidth="1"/>
    <col min="1284" max="1284" width="6.7109375" style="10" customWidth="1"/>
    <col min="1285" max="1285" width="15.7109375" style="10" customWidth="1"/>
    <col min="1286" max="1286" width="14.7109375" style="10" customWidth="1"/>
    <col min="1287" max="1287" width="7.7109375" style="10" customWidth="1"/>
    <col min="1288" max="1288" width="14.7109375" style="10" customWidth="1"/>
    <col min="1289" max="1290" width="9.7109375" style="10" customWidth="1"/>
    <col min="1291" max="1291" width="20.42578125" style="10" customWidth="1"/>
    <col min="1292" max="1295" width="8.5703125" style="10"/>
    <col min="1296" max="1296" width="9.7109375" style="10" bestFit="1" customWidth="1"/>
    <col min="1297" max="1534" width="8.5703125" style="10"/>
    <col min="1535" max="1535" width="7.140625" style="10" customWidth="1"/>
    <col min="1536" max="1536" width="15.7109375" style="10" customWidth="1"/>
    <col min="1537" max="1538" width="36.7109375" style="10" customWidth="1"/>
    <col min="1539" max="1539" width="4.7109375" style="10" customWidth="1"/>
    <col min="1540" max="1540" width="6.7109375" style="10" customWidth="1"/>
    <col min="1541" max="1541" width="15.7109375" style="10" customWidth="1"/>
    <col min="1542" max="1542" width="14.7109375" style="10" customWidth="1"/>
    <col min="1543" max="1543" width="7.7109375" style="10" customWidth="1"/>
    <col min="1544" max="1544" width="14.7109375" style="10" customWidth="1"/>
    <col min="1545" max="1546" width="9.7109375" style="10" customWidth="1"/>
    <col min="1547" max="1547" width="20.42578125" style="10" customWidth="1"/>
    <col min="1548" max="1551" width="8.5703125" style="10"/>
    <col min="1552" max="1552" width="9.7109375" style="10" bestFit="1" customWidth="1"/>
    <col min="1553" max="1790" width="8.5703125" style="10"/>
    <col min="1791" max="1791" width="7.140625" style="10" customWidth="1"/>
    <col min="1792" max="1792" width="15.7109375" style="10" customWidth="1"/>
    <col min="1793" max="1794" width="36.7109375" style="10" customWidth="1"/>
    <col min="1795" max="1795" width="4.7109375" style="10" customWidth="1"/>
    <col min="1796" max="1796" width="6.7109375" style="10" customWidth="1"/>
    <col min="1797" max="1797" width="15.7109375" style="10" customWidth="1"/>
    <col min="1798" max="1798" width="14.7109375" style="10" customWidth="1"/>
    <col min="1799" max="1799" width="7.7109375" style="10" customWidth="1"/>
    <col min="1800" max="1800" width="14.7109375" style="10" customWidth="1"/>
    <col min="1801" max="1802" width="9.7109375" style="10" customWidth="1"/>
    <col min="1803" max="1803" width="20.42578125" style="10" customWidth="1"/>
    <col min="1804" max="1807" width="8.5703125" style="10"/>
    <col min="1808" max="1808" width="9.7109375" style="10" bestFit="1" customWidth="1"/>
    <col min="1809" max="2046" width="8.5703125" style="10"/>
    <col min="2047" max="2047" width="7.140625" style="10" customWidth="1"/>
    <col min="2048" max="2048" width="15.7109375" style="10" customWidth="1"/>
    <col min="2049" max="2050" width="36.7109375" style="10" customWidth="1"/>
    <col min="2051" max="2051" width="4.7109375" style="10" customWidth="1"/>
    <col min="2052" max="2052" width="6.7109375" style="10" customWidth="1"/>
    <col min="2053" max="2053" width="15.7109375" style="10" customWidth="1"/>
    <col min="2054" max="2054" width="14.7109375" style="10" customWidth="1"/>
    <col min="2055" max="2055" width="7.7109375" style="10" customWidth="1"/>
    <col min="2056" max="2056" width="14.7109375" style="10" customWidth="1"/>
    <col min="2057" max="2058" width="9.7109375" style="10" customWidth="1"/>
    <col min="2059" max="2059" width="20.42578125" style="10" customWidth="1"/>
    <col min="2060" max="2063" width="8.5703125" style="10"/>
    <col min="2064" max="2064" width="9.7109375" style="10" bestFit="1" customWidth="1"/>
    <col min="2065" max="2302" width="8.5703125" style="10"/>
    <col min="2303" max="2303" width="7.140625" style="10" customWidth="1"/>
    <col min="2304" max="2304" width="15.7109375" style="10" customWidth="1"/>
    <col min="2305" max="2306" width="36.7109375" style="10" customWidth="1"/>
    <col min="2307" max="2307" width="4.7109375" style="10" customWidth="1"/>
    <col min="2308" max="2308" width="6.7109375" style="10" customWidth="1"/>
    <col min="2309" max="2309" width="15.7109375" style="10" customWidth="1"/>
    <col min="2310" max="2310" width="14.7109375" style="10" customWidth="1"/>
    <col min="2311" max="2311" width="7.7109375" style="10" customWidth="1"/>
    <col min="2312" max="2312" width="14.7109375" style="10" customWidth="1"/>
    <col min="2313" max="2314" width="9.7109375" style="10" customWidth="1"/>
    <col min="2315" max="2315" width="20.42578125" style="10" customWidth="1"/>
    <col min="2316" max="2319" width="8.5703125" style="10"/>
    <col min="2320" max="2320" width="9.7109375" style="10" bestFit="1" customWidth="1"/>
    <col min="2321" max="2558" width="8.5703125" style="10"/>
    <col min="2559" max="2559" width="7.140625" style="10" customWidth="1"/>
    <col min="2560" max="2560" width="15.7109375" style="10" customWidth="1"/>
    <col min="2561" max="2562" width="36.7109375" style="10" customWidth="1"/>
    <col min="2563" max="2563" width="4.7109375" style="10" customWidth="1"/>
    <col min="2564" max="2564" width="6.7109375" style="10" customWidth="1"/>
    <col min="2565" max="2565" width="15.7109375" style="10" customWidth="1"/>
    <col min="2566" max="2566" width="14.7109375" style="10" customWidth="1"/>
    <col min="2567" max="2567" width="7.7109375" style="10" customWidth="1"/>
    <col min="2568" max="2568" width="14.7109375" style="10" customWidth="1"/>
    <col min="2569" max="2570" width="9.7109375" style="10" customWidth="1"/>
    <col min="2571" max="2571" width="20.42578125" style="10" customWidth="1"/>
    <col min="2572" max="2575" width="8.5703125" style="10"/>
    <col min="2576" max="2576" width="9.7109375" style="10" bestFit="1" customWidth="1"/>
    <col min="2577" max="2814" width="8.5703125" style="10"/>
    <col min="2815" max="2815" width="7.140625" style="10" customWidth="1"/>
    <col min="2816" max="2816" width="15.7109375" style="10" customWidth="1"/>
    <col min="2817" max="2818" width="36.7109375" style="10" customWidth="1"/>
    <col min="2819" max="2819" width="4.7109375" style="10" customWidth="1"/>
    <col min="2820" max="2820" width="6.7109375" style="10" customWidth="1"/>
    <col min="2821" max="2821" width="15.7109375" style="10" customWidth="1"/>
    <col min="2822" max="2822" width="14.7109375" style="10" customWidth="1"/>
    <col min="2823" max="2823" width="7.7109375" style="10" customWidth="1"/>
    <col min="2824" max="2824" width="14.7109375" style="10" customWidth="1"/>
    <col min="2825" max="2826" width="9.7109375" style="10" customWidth="1"/>
    <col min="2827" max="2827" width="20.42578125" style="10" customWidth="1"/>
    <col min="2828" max="2831" width="8.5703125" style="10"/>
    <col min="2832" max="2832" width="9.7109375" style="10" bestFit="1" customWidth="1"/>
    <col min="2833" max="3070" width="8.5703125" style="10"/>
    <col min="3071" max="3071" width="7.140625" style="10" customWidth="1"/>
    <col min="3072" max="3072" width="15.7109375" style="10" customWidth="1"/>
    <col min="3073" max="3074" width="36.7109375" style="10" customWidth="1"/>
    <col min="3075" max="3075" width="4.7109375" style="10" customWidth="1"/>
    <col min="3076" max="3076" width="6.7109375" style="10" customWidth="1"/>
    <col min="3077" max="3077" width="15.7109375" style="10" customWidth="1"/>
    <col min="3078" max="3078" width="14.7109375" style="10" customWidth="1"/>
    <col min="3079" max="3079" width="7.7109375" style="10" customWidth="1"/>
    <col min="3080" max="3080" width="14.7109375" style="10" customWidth="1"/>
    <col min="3081" max="3082" width="9.7109375" style="10" customWidth="1"/>
    <col min="3083" max="3083" width="20.42578125" style="10" customWidth="1"/>
    <col min="3084" max="3087" width="8.5703125" style="10"/>
    <col min="3088" max="3088" width="9.7109375" style="10" bestFit="1" customWidth="1"/>
    <col min="3089" max="3326" width="8.5703125" style="10"/>
    <col min="3327" max="3327" width="7.140625" style="10" customWidth="1"/>
    <col min="3328" max="3328" width="15.7109375" style="10" customWidth="1"/>
    <col min="3329" max="3330" width="36.7109375" style="10" customWidth="1"/>
    <col min="3331" max="3331" width="4.7109375" style="10" customWidth="1"/>
    <col min="3332" max="3332" width="6.7109375" style="10" customWidth="1"/>
    <col min="3333" max="3333" width="15.7109375" style="10" customWidth="1"/>
    <col min="3334" max="3334" width="14.7109375" style="10" customWidth="1"/>
    <col min="3335" max="3335" width="7.7109375" style="10" customWidth="1"/>
    <col min="3336" max="3336" width="14.7109375" style="10" customWidth="1"/>
    <col min="3337" max="3338" width="9.7109375" style="10" customWidth="1"/>
    <col min="3339" max="3339" width="20.42578125" style="10" customWidth="1"/>
    <col min="3340" max="3343" width="8.5703125" style="10"/>
    <col min="3344" max="3344" width="9.7109375" style="10" bestFit="1" customWidth="1"/>
    <col min="3345" max="3582" width="8.5703125" style="10"/>
    <col min="3583" max="3583" width="7.140625" style="10" customWidth="1"/>
    <col min="3584" max="3584" width="15.7109375" style="10" customWidth="1"/>
    <col min="3585" max="3586" width="36.7109375" style="10" customWidth="1"/>
    <col min="3587" max="3587" width="4.7109375" style="10" customWidth="1"/>
    <col min="3588" max="3588" width="6.7109375" style="10" customWidth="1"/>
    <col min="3589" max="3589" width="15.7109375" style="10" customWidth="1"/>
    <col min="3590" max="3590" width="14.7109375" style="10" customWidth="1"/>
    <col min="3591" max="3591" width="7.7109375" style="10" customWidth="1"/>
    <col min="3592" max="3592" width="14.7109375" style="10" customWidth="1"/>
    <col min="3593" max="3594" width="9.7109375" style="10" customWidth="1"/>
    <col min="3595" max="3595" width="20.42578125" style="10" customWidth="1"/>
    <col min="3596" max="3599" width="8.5703125" style="10"/>
    <col min="3600" max="3600" width="9.7109375" style="10" bestFit="1" customWidth="1"/>
    <col min="3601" max="3838" width="8.5703125" style="10"/>
    <col min="3839" max="3839" width="7.140625" style="10" customWidth="1"/>
    <col min="3840" max="3840" width="15.7109375" style="10" customWidth="1"/>
    <col min="3841" max="3842" width="36.7109375" style="10" customWidth="1"/>
    <col min="3843" max="3843" width="4.7109375" style="10" customWidth="1"/>
    <col min="3844" max="3844" width="6.7109375" style="10" customWidth="1"/>
    <col min="3845" max="3845" width="15.7109375" style="10" customWidth="1"/>
    <col min="3846" max="3846" width="14.7109375" style="10" customWidth="1"/>
    <col min="3847" max="3847" width="7.7109375" style="10" customWidth="1"/>
    <col min="3848" max="3848" width="14.7109375" style="10" customWidth="1"/>
    <col min="3849" max="3850" width="9.7109375" style="10" customWidth="1"/>
    <col min="3851" max="3851" width="20.42578125" style="10" customWidth="1"/>
    <col min="3852" max="3855" width="8.5703125" style="10"/>
    <col min="3856" max="3856" width="9.7109375" style="10" bestFit="1" customWidth="1"/>
    <col min="3857" max="4094" width="8.5703125" style="10"/>
    <col min="4095" max="4095" width="7.140625" style="10" customWidth="1"/>
    <col min="4096" max="4096" width="15.7109375" style="10" customWidth="1"/>
    <col min="4097" max="4098" width="36.7109375" style="10" customWidth="1"/>
    <col min="4099" max="4099" width="4.7109375" style="10" customWidth="1"/>
    <col min="4100" max="4100" width="6.7109375" style="10" customWidth="1"/>
    <col min="4101" max="4101" width="15.7109375" style="10" customWidth="1"/>
    <col min="4102" max="4102" width="14.7109375" style="10" customWidth="1"/>
    <col min="4103" max="4103" width="7.7109375" style="10" customWidth="1"/>
    <col min="4104" max="4104" width="14.7109375" style="10" customWidth="1"/>
    <col min="4105" max="4106" width="9.7109375" style="10" customWidth="1"/>
    <col min="4107" max="4107" width="20.42578125" style="10" customWidth="1"/>
    <col min="4108" max="4111" width="8.5703125" style="10"/>
    <col min="4112" max="4112" width="9.7109375" style="10" bestFit="1" customWidth="1"/>
    <col min="4113" max="4350" width="8.5703125" style="10"/>
    <col min="4351" max="4351" width="7.140625" style="10" customWidth="1"/>
    <col min="4352" max="4352" width="15.7109375" style="10" customWidth="1"/>
    <col min="4353" max="4354" width="36.7109375" style="10" customWidth="1"/>
    <col min="4355" max="4355" width="4.7109375" style="10" customWidth="1"/>
    <col min="4356" max="4356" width="6.7109375" style="10" customWidth="1"/>
    <col min="4357" max="4357" width="15.7109375" style="10" customWidth="1"/>
    <col min="4358" max="4358" width="14.7109375" style="10" customWidth="1"/>
    <col min="4359" max="4359" width="7.7109375" style="10" customWidth="1"/>
    <col min="4360" max="4360" width="14.7109375" style="10" customWidth="1"/>
    <col min="4361" max="4362" width="9.7109375" style="10" customWidth="1"/>
    <col min="4363" max="4363" width="20.42578125" style="10" customWidth="1"/>
    <col min="4364" max="4367" width="8.5703125" style="10"/>
    <col min="4368" max="4368" width="9.7109375" style="10" bestFit="1" customWidth="1"/>
    <col min="4369" max="4606" width="8.5703125" style="10"/>
    <col min="4607" max="4607" width="7.140625" style="10" customWidth="1"/>
    <col min="4608" max="4608" width="15.7109375" style="10" customWidth="1"/>
    <col min="4609" max="4610" width="36.7109375" style="10" customWidth="1"/>
    <col min="4611" max="4611" width="4.7109375" style="10" customWidth="1"/>
    <col min="4612" max="4612" width="6.7109375" style="10" customWidth="1"/>
    <col min="4613" max="4613" width="15.7109375" style="10" customWidth="1"/>
    <col min="4614" max="4614" width="14.7109375" style="10" customWidth="1"/>
    <col min="4615" max="4615" width="7.7109375" style="10" customWidth="1"/>
    <col min="4616" max="4616" width="14.7109375" style="10" customWidth="1"/>
    <col min="4617" max="4618" width="9.7109375" style="10" customWidth="1"/>
    <col min="4619" max="4619" width="20.42578125" style="10" customWidth="1"/>
    <col min="4620" max="4623" width="8.5703125" style="10"/>
    <col min="4624" max="4624" width="9.7109375" style="10" bestFit="1" customWidth="1"/>
    <col min="4625" max="4862" width="8.5703125" style="10"/>
    <col min="4863" max="4863" width="7.140625" style="10" customWidth="1"/>
    <col min="4864" max="4864" width="15.7109375" style="10" customWidth="1"/>
    <col min="4865" max="4866" width="36.7109375" style="10" customWidth="1"/>
    <col min="4867" max="4867" width="4.7109375" style="10" customWidth="1"/>
    <col min="4868" max="4868" width="6.7109375" style="10" customWidth="1"/>
    <col min="4869" max="4869" width="15.7109375" style="10" customWidth="1"/>
    <col min="4870" max="4870" width="14.7109375" style="10" customWidth="1"/>
    <col min="4871" max="4871" width="7.7109375" style="10" customWidth="1"/>
    <col min="4872" max="4872" width="14.7109375" style="10" customWidth="1"/>
    <col min="4873" max="4874" width="9.7109375" style="10" customWidth="1"/>
    <col min="4875" max="4875" width="20.42578125" style="10" customWidth="1"/>
    <col min="4876" max="4879" width="8.5703125" style="10"/>
    <col min="4880" max="4880" width="9.7109375" style="10" bestFit="1" customWidth="1"/>
    <col min="4881" max="5118" width="8.5703125" style="10"/>
    <col min="5119" max="5119" width="7.140625" style="10" customWidth="1"/>
    <col min="5120" max="5120" width="15.7109375" style="10" customWidth="1"/>
    <col min="5121" max="5122" width="36.7109375" style="10" customWidth="1"/>
    <col min="5123" max="5123" width="4.7109375" style="10" customWidth="1"/>
    <col min="5124" max="5124" width="6.7109375" style="10" customWidth="1"/>
    <col min="5125" max="5125" width="15.7109375" style="10" customWidth="1"/>
    <col min="5126" max="5126" width="14.7109375" style="10" customWidth="1"/>
    <col min="5127" max="5127" width="7.7109375" style="10" customWidth="1"/>
    <col min="5128" max="5128" width="14.7109375" style="10" customWidth="1"/>
    <col min="5129" max="5130" width="9.7109375" style="10" customWidth="1"/>
    <col min="5131" max="5131" width="20.42578125" style="10" customWidth="1"/>
    <col min="5132" max="5135" width="8.5703125" style="10"/>
    <col min="5136" max="5136" width="9.7109375" style="10" bestFit="1" customWidth="1"/>
    <col min="5137" max="5374" width="8.5703125" style="10"/>
    <col min="5375" max="5375" width="7.140625" style="10" customWidth="1"/>
    <col min="5376" max="5376" width="15.7109375" style="10" customWidth="1"/>
    <col min="5377" max="5378" width="36.7109375" style="10" customWidth="1"/>
    <col min="5379" max="5379" width="4.7109375" style="10" customWidth="1"/>
    <col min="5380" max="5380" width="6.7109375" style="10" customWidth="1"/>
    <col min="5381" max="5381" width="15.7109375" style="10" customWidth="1"/>
    <col min="5382" max="5382" width="14.7109375" style="10" customWidth="1"/>
    <col min="5383" max="5383" width="7.7109375" style="10" customWidth="1"/>
    <col min="5384" max="5384" width="14.7109375" style="10" customWidth="1"/>
    <col min="5385" max="5386" width="9.7109375" style="10" customWidth="1"/>
    <col min="5387" max="5387" width="20.42578125" style="10" customWidth="1"/>
    <col min="5388" max="5391" width="8.5703125" style="10"/>
    <col min="5392" max="5392" width="9.7109375" style="10" bestFit="1" customWidth="1"/>
    <col min="5393" max="5630" width="8.5703125" style="10"/>
    <col min="5631" max="5631" width="7.140625" style="10" customWidth="1"/>
    <col min="5632" max="5632" width="15.7109375" style="10" customWidth="1"/>
    <col min="5633" max="5634" width="36.7109375" style="10" customWidth="1"/>
    <col min="5635" max="5635" width="4.7109375" style="10" customWidth="1"/>
    <col min="5636" max="5636" width="6.7109375" style="10" customWidth="1"/>
    <col min="5637" max="5637" width="15.7109375" style="10" customWidth="1"/>
    <col min="5638" max="5638" width="14.7109375" style="10" customWidth="1"/>
    <col min="5639" max="5639" width="7.7109375" style="10" customWidth="1"/>
    <col min="5640" max="5640" width="14.7109375" style="10" customWidth="1"/>
    <col min="5641" max="5642" width="9.7109375" style="10" customWidth="1"/>
    <col min="5643" max="5643" width="20.42578125" style="10" customWidth="1"/>
    <col min="5644" max="5647" width="8.5703125" style="10"/>
    <col min="5648" max="5648" width="9.7109375" style="10" bestFit="1" customWidth="1"/>
    <col min="5649" max="5886" width="8.5703125" style="10"/>
    <col min="5887" max="5887" width="7.140625" style="10" customWidth="1"/>
    <col min="5888" max="5888" width="15.7109375" style="10" customWidth="1"/>
    <col min="5889" max="5890" width="36.7109375" style="10" customWidth="1"/>
    <col min="5891" max="5891" width="4.7109375" style="10" customWidth="1"/>
    <col min="5892" max="5892" width="6.7109375" style="10" customWidth="1"/>
    <col min="5893" max="5893" width="15.7109375" style="10" customWidth="1"/>
    <col min="5894" max="5894" width="14.7109375" style="10" customWidth="1"/>
    <col min="5895" max="5895" width="7.7109375" style="10" customWidth="1"/>
    <col min="5896" max="5896" width="14.7109375" style="10" customWidth="1"/>
    <col min="5897" max="5898" width="9.7109375" style="10" customWidth="1"/>
    <col min="5899" max="5899" width="20.42578125" style="10" customWidth="1"/>
    <col min="5900" max="5903" width="8.5703125" style="10"/>
    <col min="5904" max="5904" width="9.7109375" style="10" bestFit="1" customWidth="1"/>
    <col min="5905" max="6142" width="8.5703125" style="10"/>
    <col min="6143" max="6143" width="7.140625" style="10" customWidth="1"/>
    <col min="6144" max="6144" width="15.7109375" style="10" customWidth="1"/>
    <col min="6145" max="6146" width="36.7109375" style="10" customWidth="1"/>
    <col min="6147" max="6147" width="4.7109375" style="10" customWidth="1"/>
    <col min="6148" max="6148" width="6.7109375" style="10" customWidth="1"/>
    <col min="6149" max="6149" width="15.7109375" style="10" customWidth="1"/>
    <col min="6150" max="6150" width="14.7109375" style="10" customWidth="1"/>
    <col min="6151" max="6151" width="7.7109375" style="10" customWidth="1"/>
    <col min="6152" max="6152" width="14.7109375" style="10" customWidth="1"/>
    <col min="6153" max="6154" width="9.7109375" style="10" customWidth="1"/>
    <col min="6155" max="6155" width="20.42578125" style="10" customWidth="1"/>
    <col min="6156" max="6159" width="8.5703125" style="10"/>
    <col min="6160" max="6160" width="9.7109375" style="10" bestFit="1" customWidth="1"/>
    <col min="6161" max="6398" width="8.5703125" style="10"/>
    <col min="6399" max="6399" width="7.140625" style="10" customWidth="1"/>
    <col min="6400" max="6400" width="15.7109375" style="10" customWidth="1"/>
    <col min="6401" max="6402" width="36.7109375" style="10" customWidth="1"/>
    <col min="6403" max="6403" width="4.7109375" style="10" customWidth="1"/>
    <col min="6404" max="6404" width="6.7109375" style="10" customWidth="1"/>
    <col min="6405" max="6405" width="15.7109375" style="10" customWidth="1"/>
    <col min="6406" max="6406" width="14.7109375" style="10" customWidth="1"/>
    <col min="6407" max="6407" width="7.7109375" style="10" customWidth="1"/>
    <col min="6408" max="6408" width="14.7109375" style="10" customWidth="1"/>
    <col min="6409" max="6410" width="9.7109375" style="10" customWidth="1"/>
    <col min="6411" max="6411" width="20.42578125" style="10" customWidth="1"/>
    <col min="6412" max="6415" width="8.5703125" style="10"/>
    <col min="6416" max="6416" width="9.7109375" style="10" bestFit="1" customWidth="1"/>
    <col min="6417" max="6654" width="8.5703125" style="10"/>
    <col min="6655" max="6655" width="7.140625" style="10" customWidth="1"/>
    <col min="6656" max="6656" width="15.7109375" style="10" customWidth="1"/>
    <col min="6657" max="6658" width="36.7109375" style="10" customWidth="1"/>
    <col min="6659" max="6659" width="4.7109375" style="10" customWidth="1"/>
    <col min="6660" max="6660" width="6.7109375" style="10" customWidth="1"/>
    <col min="6661" max="6661" width="15.7109375" style="10" customWidth="1"/>
    <col min="6662" max="6662" width="14.7109375" style="10" customWidth="1"/>
    <col min="6663" max="6663" width="7.7109375" style="10" customWidth="1"/>
    <col min="6664" max="6664" width="14.7109375" style="10" customWidth="1"/>
    <col min="6665" max="6666" width="9.7109375" style="10" customWidth="1"/>
    <col min="6667" max="6667" width="20.42578125" style="10" customWidth="1"/>
    <col min="6668" max="6671" width="8.5703125" style="10"/>
    <col min="6672" max="6672" width="9.7109375" style="10" bestFit="1" customWidth="1"/>
    <col min="6673" max="6910" width="8.5703125" style="10"/>
    <col min="6911" max="6911" width="7.140625" style="10" customWidth="1"/>
    <col min="6912" max="6912" width="15.7109375" style="10" customWidth="1"/>
    <col min="6913" max="6914" width="36.7109375" style="10" customWidth="1"/>
    <col min="6915" max="6915" width="4.7109375" style="10" customWidth="1"/>
    <col min="6916" max="6916" width="6.7109375" style="10" customWidth="1"/>
    <col min="6917" max="6917" width="15.7109375" style="10" customWidth="1"/>
    <col min="6918" max="6918" width="14.7109375" style="10" customWidth="1"/>
    <col min="6919" max="6919" width="7.7109375" style="10" customWidth="1"/>
    <col min="6920" max="6920" width="14.7109375" style="10" customWidth="1"/>
    <col min="6921" max="6922" width="9.7109375" style="10" customWidth="1"/>
    <col min="6923" max="6923" width="20.42578125" style="10" customWidth="1"/>
    <col min="6924" max="6927" width="8.5703125" style="10"/>
    <col min="6928" max="6928" width="9.7109375" style="10" bestFit="1" customWidth="1"/>
    <col min="6929" max="7166" width="8.5703125" style="10"/>
    <col min="7167" max="7167" width="7.140625" style="10" customWidth="1"/>
    <col min="7168" max="7168" width="15.7109375" style="10" customWidth="1"/>
    <col min="7169" max="7170" width="36.7109375" style="10" customWidth="1"/>
    <col min="7171" max="7171" width="4.7109375" style="10" customWidth="1"/>
    <col min="7172" max="7172" width="6.7109375" style="10" customWidth="1"/>
    <col min="7173" max="7173" width="15.7109375" style="10" customWidth="1"/>
    <col min="7174" max="7174" width="14.7109375" style="10" customWidth="1"/>
    <col min="7175" max="7175" width="7.7109375" style="10" customWidth="1"/>
    <col min="7176" max="7176" width="14.7109375" style="10" customWidth="1"/>
    <col min="7177" max="7178" width="9.7109375" style="10" customWidth="1"/>
    <col min="7179" max="7179" width="20.42578125" style="10" customWidth="1"/>
    <col min="7180" max="7183" width="8.5703125" style="10"/>
    <col min="7184" max="7184" width="9.7109375" style="10" bestFit="1" customWidth="1"/>
    <col min="7185" max="7422" width="8.5703125" style="10"/>
    <col min="7423" max="7423" width="7.140625" style="10" customWidth="1"/>
    <col min="7424" max="7424" width="15.7109375" style="10" customWidth="1"/>
    <col min="7425" max="7426" width="36.7109375" style="10" customWidth="1"/>
    <col min="7427" max="7427" width="4.7109375" style="10" customWidth="1"/>
    <col min="7428" max="7428" width="6.7109375" style="10" customWidth="1"/>
    <col min="7429" max="7429" width="15.7109375" style="10" customWidth="1"/>
    <col min="7430" max="7430" width="14.7109375" style="10" customWidth="1"/>
    <col min="7431" max="7431" width="7.7109375" style="10" customWidth="1"/>
    <col min="7432" max="7432" width="14.7109375" style="10" customWidth="1"/>
    <col min="7433" max="7434" width="9.7109375" style="10" customWidth="1"/>
    <col min="7435" max="7435" width="20.42578125" style="10" customWidth="1"/>
    <col min="7436" max="7439" width="8.5703125" style="10"/>
    <col min="7440" max="7440" width="9.7109375" style="10" bestFit="1" customWidth="1"/>
    <col min="7441" max="7678" width="8.5703125" style="10"/>
    <col min="7679" max="7679" width="7.140625" style="10" customWidth="1"/>
    <col min="7680" max="7680" width="15.7109375" style="10" customWidth="1"/>
    <col min="7681" max="7682" width="36.7109375" style="10" customWidth="1"/>
    <col min="7683" max="7683" width="4.7109375" style="10" customWidth="1"/>
    <col min="7684" max="7684" width="6.7109375" style="10" customWidth="1"/>
    <col min="7685" max="7685" width="15.7109375" style="10" customWidth="1"/>
    <col min="7686" max="7686" width="14.7109375" style="10" customWidth="1"/>
    <col min="7687" max="7687" width="7.7109375" style="10" customWidth="1"/>
    <col min="7688" max="7688" width="14.7109375" style="10" customWidth="1"/>
    <col min="7689" max="7690" width="9.7109375" style="10" customWidth="1"/>
    <col min="7691" max="7691" width="20.42578125" style="10" customWidth="1"/>
    <col min="7692" max="7695" width="8.5703125" style="10"/>
    <col min="7696" max="7696" width="9.7109375" style="10" bestFit="1" customWidth="1"/>
    <col min="7697" max="7934" width="8.5703125" style="10"/>
    <col min="7935" max="7935" width="7.140625" style="10" customWidth="1"/>
    <col min="7936" max="7936" width="15.7109375" style="10" customWidth="1"/>
    <col min="7937" max="7938" width="36.7109375" style="10" customWidth="1"/>
    <col min="7939" max="7939" width="4.7109375" style="10" customWidth="1"/>
    <col min="7940" max="7940" width="6.7109375" style="10" customWidth="1"/>
    <col min="7941" max="7941" width="15.7109375" style="10" customWidth="1"/>
    <col min="7942" max="7942" width="14.7109375" style="10" customWidth="1"/>
    <col min="7943" max="7943" width="7.7109375" style="10" customWidth="1"/>
    <col min="7944" max="7944" width="14.7109375" style="10" customWidth="1"/>
    <col min="7945" max="7946" width="9.7109375" style="10" customWidth="1"/>
    <col min="7947" max="7947" width="20.42578125" style="10" customWidth="1"/>
    <col min="7948" max="7951" width="8.5703125" style="10"/>
    <col min="7952" max="7952" width="9.7109375" style="10" bestFit="1" customWidth="1"/>
    <col min="7953" max="8190" width="8.5703125" style="10"/>
    <col min="8191" max="8191" width="7.140625" style="10" customWidth="1"/>
    <col min="8192" max="8192" width="15.7109375" style="10" customWidth="1"/>
    <col min="8193" max="8194" width="36.7109375" style="10" customWidth="1"/>
    <col min="8195" max="8195" width="4.7109375" style="10" customWidth="1"/>
    <col min="8196" max="8196" width="6.7109375" style="10" customWidth="1"/>
    <col min="8197" max="8197" width="15.7109375" style="10" customWidth="1"/>
    <col min="8198" max="8198" width="14.7109375" style="10" customWidth="1"/>
    <col min="8199" max="8199" width="7.7109375" style="10" customWidth="1"/>
    <col min="8200" max="8200" width="14.7109375" style="10" customWidth="1"/>
    <col min="8201" max="8202" width="9.7109375" style="10" customWidth="1"/>
    <col min="8203" max="8203" width="20.42578125" style="10" customWidth="1"/>
    <col min="8204" max="8207" width="8.5703125" style="10"/>
    <col min="8208" max="8208" width="9.7109375" style="10" bestFit="1" customWidth="1"/>
    <col min="8209" max="8446" width="8.5703125" style="10"/>
    <col min="8447" max="8447" width="7.140625" style="10" customWidth="1"/>
    <col min="8448" max="8448" width="15.7109375" style="10" customWidth="1"/>
    <col min="8449" max="8450" width="36.7109375" style="10" customWidth="1"/>
    <col min="8451" max="8451" width="4.7109375" style="10" customWidth="1"/>
    <col min="8452" max="8452" width="6.7109375" style="10" customWidth="1"/>
    <col min="8453" max="8453" width="15.7109375" style="10" customWidth="1"/>
    <col min="8454" max="8454" width="14.7109375" style="10" customWidth="1"/>
    <col min="8455" max="8455" width="7.7109375" style="10" customWidth="1"/>
    <col min="8456" max="8456" width="14.7109375" style="10" customWidth="1"/>
    <col min="8457" max="8458" width="9.7109375" style="10" customWidth="1"/>
    <col min="8459" max="8459" width="20.42578125" style="10" customWidth="1"/>
    <col min="8460" max="8463" width="8.5703125" style="10"/>
    <col min="8464" max="8464" width="9.7109375" style="10" bestFit="1" customWidth="1"/>
    <col min="8465" max="8702" width="8.5703125" style="10"/>
    <col min="8703" max="8703" width="7.140625" style="10" customWidth="1"/>
    <col min="8704" max="8704" width="15.7109375" style="10" customWidth="1"/>
    <col min="8705" max="8706" width="36.7109375" style="10" customWidth="1"/>
    <col min="8707" max="8707" width="4.7109375" style="10" customWidth="1"/>
    <col min="8708" max="8708" width="6.7109375" style="10" customWidth="1"/>
    <col min="8709" max="8709" width="15.7109375" style="10" customWidth="1"/>
    <col min="8710" max="8710" width="14.7109375" style="10" customWidth="1"/>
    <col min="8711" max="8711" width="7.7109375" style="10" customWidth="1"/>
    <col min="8712" max="8712" width="14.7109375" style="10" customWidth="1"/>
    <col min="8713" max="8714" width="9.7109375" style="10" customWidth="1"/>
    <col min="8715" max="8715" width="20.42578125" style="10" customWidth="1"/>
    <col min="8716" max="8719" width="8.5703125" style="10"/>
    <col min="8720" max="8720" width="9.7109375" style="10" bestFit="1" customWidth="1"/>
    <col min="8721" max="8958" width="8.5703125" style="10"/>
    <col min="8959" max="8959" width="7.140625" style="10" customWidth="1"/>
    <col min="8960" max="8960" width="15.7109375" style="10" customWidth="1"/>
    <col min="8961" max="8962" width="36.7109375" style="10" customWidth="1"/>
    <col min="8963" max="8963" width="4.7109375" style="10" customWidth="1"/>
    <col min="8964" max="8964" width="6.7109375" style="10" customWidth="1"/>
    <col min="8965" max="8965" width="15.7109375" style="10" customWidth="1"/>
    <col min="8966" max="8966" width="14.7109375" style="10" customWidth="1"/>
    <col min="8967" max="8967" width="7.7109375" style="10" customWidth="1"/>
    <col min="8968" max="8968" width="14.7109375" style="10" customWidth="1"/>
    <col min="8969" max="8970" width="9.7109375" style="10" customWidth="1"/>
    <col min="8971" max="8971" width="20.42578125" style="10" customWidth="1"/>
    <col min="8972" max="8975" width="8.5703125" style="10"/>
    <col min="8976" max="8976" width="9.7109375" style="10" bestFit="1" customWidth="1"/>
    <col min="8977" max="9214" width="8.5703125" style="10"/>
    <col min="9215" max="9215" width="7.140625" style="10" customWidth="1"/>
    <col min="9216" max="9216" width="15.7109375" style="10" customWidth="1"/>
    <col min="9217" max="9218" width="36.7109375" style="10" customWidth="1"/>
    <col min="9219" max="9219" width="4.7109375" style="10" customWidth="1"/>
    <col min="9220" max="9220" width="6.7109375" style="10" customWidth="1"/>
    <col min="9221" max="9221" width="15.7109375" style="10" customWidth="1"/>
    <col min="9222" max="9222" width="14.7109375" style="10" customWidth="1"/>
    <col min="9223" max="9223" width="7.7109375" style="10" customWidth="1"/>
    <col min="9224" max="9224" width="14.7109375" style="10" customWidth="1"/>
    <col min="9225" max="9226" width="9.7109375" style="10" customWidth="1"/>
    <col min="9227" max="9227" width="20.42578125" style="10" customWidth="1"/>
    <col min="9228" max="9231" width="8.5703125" style="10"/>
    <col min="9232" max="9232" width="9.7109375" style="10" bestFit="1" customWidth="1"/>
    <col min="9233" max="9470" width="8.5703125" style="10"/>
    <col min="9471" max="9471" width="7.140625" style="10" customWidth="1"/>
    <col min="9472" max="9472" width="15.7109375" style="10" customWidth="1"/>
    <col min="9473" max="9474" width="36.7109375" style="10" customWidth="1"/>
    <col min="9475" max="9475" width="4.7109375" style="10" customWidth="1"/>
    <col min="9476" max="9476" width="6.7109375" style="10" customWidth="1"/>
    <col min="9477" max="9477" width="15.7109375" style="10" customWidth="1"/>
    <col min="9478" max="9478" width="14.7109375" style="10" customWidth="1"/>
    <col min="9479" max="9479" width="7.7109375" style="10" customWidth="1"/>
    <col min="9480" max="9480" width="14.7109375" style="10" customWidth="1"/>
    <col min="9481" max="9482" width="9.7109375" style="10" customWidth="1"/>
    <col min="9483" max="9483" width="20.42578125" style="10" customWidth="1"/>
    <col min="9484" max="9487" width="8.5703125" style="10"/>
    <col min="9488" max="9488" width="9.7109375" style="10" bestFit="1" customWidth="1"/>
    <col min="9489" max="9726" width="8.5703125" style="10"/>
    <col min="9727" max="9727" width="7.140625" style="10" customWidth="1"/>
    <col min="9728" max="9728" width="15.7109375" style="10" customWidth="1"/>
    <col min="9729" max="9730" width="36.7109375" style="10" customWidth="1"/>
    <col min="9731" max="9731" width="4.7109375" style="10" customWidth="1"/>
    <col min="9732" max="9732" width="6.7109375" style="10" customWidth="1"/>
    <col min="9733" max="9733" width="15.7109375" style="10" customWidth="1"/>
    <col min="9734" max="9734" width="14.7109375" style="10" customWidth="1"/>
    <col min="9735" max="9735" width="7.7109375" style="10" customWidth="1"/>
    <col min="9736" max="9736" width="14.7109375" style="10" customWidth="1"/>
    <col min="9737" max="9738" width="9.7109375" style="10" customWidth="1"/>
    <col min="9739" max="9739" width="20.42578125" style="10" customWidth="1"/>
    <col min="9740" max="9743" width="8.5703125" style="10"/>
    <col min="9744" max="9744" width="9.7109375" style="10" bestFit="1" customWidth="1"/>
    <col min="9745" max="9982" width="8.5703125" style="10"/>
    <col min="9983" max="9983" width="7.140625" style="10" customWidth="1"/>
    <col min="9984" max="9984" width="15.7109375" style="10" customWidth="1"/>
    <col min="9985" max="9986" width="36.7109375" style="10" customWidth="1"/>
    <col min="9987" max="9987" width="4.7109375" style="10" customWidth="1"/>
    <col min="9988" max="9988" width="6.7109375" style="10" customWidth="1"/>
    <col min="9989" max="9989" width="15.7109375" style="10" customWidth="1"/>
    <col min="9990" max="9990" width="14.7109375" style="10" customWidth="1"/>
    <col min="9991" max="9991" width="7.7109375" style="10" customWidth="1"/>
    <col min="9992" max="9992" width="14.7109375" style="10" customWidth="1"/>
    <col min="9993" max="9994" width="9.7109375" style="10" customWidth="1"/>
    <col min="9995" max="9995" width="20.42578125" style="10" customWidth="1"/>
    <col min="9996" max="9999" width="8.5703125" style="10"/>
    <col min="10000" max="10000" width="9.7109375" style="10" bestFit="1" customWidth="1"/>
    <col min="10001" max="10238" width="8.5703125" style="10"/>
    <col min="10239" max="10239" width="7.140625" style="10" customWidth="1"/>
    <col min="10240" max="10240" width="15.7109375" style="10" customWidth="1"/>
    <col min="10241" max="10242" width="36.7109375" style="10" customWidth="1"/>
    <col min="10243" max="10243" width="4.7109375" style="10" customWidth="1"/>
    <col min="10244" max="10244" width="6.7109375" style="10" customWidth="1"/>
    <col min="10245" max="10245" width="15.7109375" style="10" customWidth="1"/>
    <col min="10246" max="10246" width="14.7109375" style="10" customWidth="1"/>
    <col min="10247" max="10247" width="7.7109375" style="10" customWidth="1"/>
    <col min="10248" max="10248" width="14.7109375" style="10" customWidth="1"/>
    <col min="10249" max="10250" width="9.7109375" style="10" customWidth="1"/>
    <col min="10251" max="10251" width="20.42578125" style="10" customWidth="1"/>
    <col min="10252" max="10255" width="8.5703125" style="10"/>
    <col min="10256" max="10256" width="9.7109375" style="10" bestFit="1" customWidth="1"/>
    <col min="10257" max="10494" width="8.5703125" style="10"/>
    <col min="10495" max="10495" width="7.140625" style="10" customWidth="1"/>
    <col min="10496" max="10496" width="15.7109375" style="10" customWidth="1"/>
    <col min="10497" max="10498" width="36.7109375" style="10" customWidth="1"/>
    <col min="10499" max="10499" width="4.7109375" style="10" customWidth="1"/>
    <col min="10500" max="10500" width="6.7109375" style="10" customWidth="1"/>
    <col min="10501" max="10501" width="15.7109375" style="10" customWidth="1"/>
    <col min="10502" max="10502" width="14.7109375" style="10" customWidth="1"/>
    <col min="10503" max="10503" width="7.7109375" style="10" customWidth="1"/>
    <col min="10504" max="10504" width="14.7109375" style="10" customWidth="1"/>
    <col min="10505" max="10506" width="9.7109375" style="10" customWidth="1"/>
    <col min="10507" max="10507" width="20.42578125" style="10" customWidth="1"/>
    <col min="10508" max="10511" width="8.5703125" style="10"/>
    <col min="10512" max="10512" width="9.7109375" style="10" bestFit="1" customWidth="1"/>
    <col min="10513" max="10750" width="8.5703125" style="10"/>
    <col min="10751" max="10751" width="7.140625" style="10" customWidth="1"/>
    <col min="10752" max="10752" width="15.7109375" style="10" customWidth="1"/>
    <col min="10753" max="10754" width="36.7109375" style="10" customWidth="1"/>
    <col min="10755" max="10755" width="4.7109375" style="10" customWidth="1"/>
    <col min="10756" max="10756" width="6.7109375" style="10" customWidth="1"/>
    <col min="10757" max="10757" width="15.7109375" style="10" customWidth="1"/>
    <col min="10758" max="10758" width="14.7109375" style="10" customWidth="1"/>
    <col min="10759" max="10759" width="7.7109375" style="10" customWidth="1"/>
    <col min="10760" max="10760" width="14.7109375" style="10" customWidth="1"/>
    <col min="10761" max="10762" width="9.7109375" style="10" customWidth="1"/>
    <col min="10763" max="10763" width="20.42578125" style="10" customWidth="1"/>
    <col min="10764" max="10767" width="8.5703125" style="10"/>
    <col min="10768" max="10768" width="9.7109375" style="10" bestFit="1" customWidth="1"/>
    <col min="10769" max="11006" width="8.5703125" style="10"/>
    <col min="11007" max="11007" width="7.140625" style="10" customWidth="1"/>
    <col min="11008" max="11008" width="15.7109375" style="10" customWidth="1"/>
    <col min="11009" max="11010" width="36.7109375" style="10" customWidth="1"/>
    <col min="11011" max="11011" width="4.7109375" style="10" customWidth="1"/>
    <col min="11012" max="11012" width="6.7109375" style="10" customWidth="1"/>
    <col min="11013" max="11013" width="15.7109375" style="10" customWidth="1"/>
    <col min="11014" max="11014" width="14.7109375" style="10" customWidth="1"/>
    <col min="11015" max="11015" width="7.7109375" style="10" customWidth="1"/>
    <col min="11016" max="11016" width="14.7109375" style="10" customWidth="1"/>
    <col min="11017" max="11018" width="9.7109375" style="10" customWidth="1"/>
    <col min="11019" max="11019" width="20.42578125" style="10" customWidth="1"/>
    <col min="11020" max="11023" width="8.5703125" style="10"/>
    <col min="11024" max="11024" width="9.7109375" style="10" bestFit="1" customWidth="1"/>
    <col min="11025" max="11262" width="8.5703125" style="10"/>
    <col min="11263" max="11263" width="7.140625" style="10" customWidth="1"/>
    <col min="11264" max="11264" width="15.7109375" style="10" customWidth="1"/>
    <col min="11265" max="11266" width="36.7109375" style="10" customWidth="1"/>
    <col min="11267" max="11267" width="4.7109375" style="10" customWidth="1"/>
    <col min="11268" max="11268" width="6.7109375" style="10" customWidth="1"/>
    <col min="11269" max="11269" width="15.7109375" style="10" customWidth="1"/>
    <col min="11270" max="11270" width="14.7109375" style="10" customWidth="1"/>
    <col min="11271" max="11271" width="7.7109375" style="10" customWidth="1"/>
    <col min="11272" max="11272" width="14.7109375" style="10" customWidth="1"/>
    <col min="11273" max="11274" width="9.7109375" style="10" customWidth="1"/>
    <col min="11275" max="11275" width="20.42578125" style="10" customWidth="1"/>
    <col min="11276" max="11279" width="8.5703125" style="10"/>
    <col min="11280" max="11280" width="9.7109375" style="10" bestFit="1" customWidth="1"/>
    <col min="11281" max="11518" width="8.5703125" style="10"/>
    <col min="11519" max="11519" width="7.140625" style="10" customWidth="1"/>
    <col min="11520" max="11520" width="15.7109375" style="10" customWidth="1"/>
    <col min="11521" max="11522" width="36.7109375" style="10" customWidth="1"/>
    <col min="11523" max="11523" width="4.7109375" style="10" customWidth="1"/>
    <col min="11524" max="11524" width="6.7109375" style="10" customWidth="1"/>
    <col min="11525" max="11525" width="15.7109375" style="10" customWidth="1"/>
    <col min="11526" max="11526" width="14.7109375" style="10" customWidth="1"/>
    <col min="11527" max="11527" width="7.7109375" style="10" customWidth="1"/>
    <col min="11528" max="11528" width="14.7109375" style="10" customWidth="1"/>
    <col min="11529" max="11530" width="9.7109375" style="10" customWidth="1"/>
    <col min="11531" max="11531" width="20.42578125" style="10" customWidth="1"/>
    <col min="11532" max="11535" width="8.5703125" style="10"/>
    <col min="11536" max="11536" width="9.7109375" style="10" bestFit="1" customWidth="1"/>
    <col min="11537" max="11774" width="8.5703125" style="10"/>
    <col min="11775" max="11775" width="7.140625" style="10" customWidth="1"/>
    <col min="11776" max="11776" width="15.7109375" style="10" customWidth="1"/>
    <col min="11777" max="11778" width="36.7109375" style="10" customWidth="1"/>
    <col min="11779" max="11779" width="4.7109375" style="10" customWidth="1"/>
    <col min="11780" max="11780" width="6.7109375" style="10" customWidth="1"/>
    <col min="11781" max="11781" width="15.7109375" style="10" customWidth="1"/>
    <col min="11782" max="11782" width="14.7109375" style="10" customWidth="1"/>
    <col min="11783" max="11783" width="7.7109375" style="10" customWidth="1"/>
    <col min="11784" max="11784" width="14.7109375" style="10" customWidth="1"/>
    <col min="11785" max="11786" width="9.7109375" style="10" customWidth="1"/>
    <col min="11787" max="11787" width="20.42578125" style="10" customWidth="1"/>
    <col min="11788" max="11791" width="8.5703125" style="10"/>
    <col min="11792" max="11792" width="9.7109375" style="10" bestFit="1" customWidth="1"/>
    <col min="11793" max="12030" width="8.5703125" style="10"/>
    <col min="12031" max="12031" width="7.140625" style="10" customWidth="1"/>
    <col min="12032" max="12032" width="15.7109375" style="10" customWidth="1"/>
    <col min="12033" max="12034" width="36.7109375" style="10" customWidth="1"/>
    <col min="12035" max="12035" width="4.7109375" style="10" customWidth="1"/>
    <col min="12036" max="12036" width="6.7109375" style="10" customWidth="1"/>
    <col min="12037" max="12037" width="15.7109375" style="10" customWidth="1"/>
    <col min="12038" max="12038" width="14.7109375" style="10" customWidth="1"/>
    <col min="12039" max="12039" width="7.7109375" style="10" customWidth="1"/>
    <col min="12040" max="12040" width="14.7109375" style="10" customWidth="1"/>
    <col min="12041" max="12042" width="9.7109375" style="10" customWidth="1"/>
    <col min="12043" max="12043" width="20.42578125" style="10" customWidth="1"/>
    <col min="12044" max="12047" width="8.5703125" style="10"/>
    <col min="12048" max="12048" width="9.7109375" style="10" bestFit="1" customWidth="1"/>
    <col min="12049" max="12286" width="8.5703125" style="10"/>
    <col min="12287" max="12287" width="7.140625" style="10" customWidth="1"/>
    <col min="12288" max="12288" width="15.7109375" style="10" customWidth="1"/>
    <col min="12289" max="12290" width="36.7109375" style="10" customWidth="1"/>
    <col min="12291" max="12291" width="4.7109375" style="10" customWidth="1"/>
    <col min="12292" max="12292" width="6.7109375" style="10" customWidth="1"/>
    <col min="12293" max="12293" width="15.7109375" style="10" customWidth="1"/>
    <col min="12294" max="12294" width="14.7109375" style="10" customWidth="1"/>
    <col min="12295" max="12295" width="7.7109375" style="10" customWidth="1"/>
    <col min="12296" max="12296" width="14.7109375" style="10" customWidth="1"/>
    <col min="12297" max="12298" width="9.7109375" style="10" customWidth="1"/>
    <col min="12299" max="12299" width="20.42578125" style="10" customWidth="1"/>
    <col min="12300" max="12303" width="8.5703125" style="10"/>
    <col min="12304" max="12304" width="9.7109375" style="10" bestFit="1" customWidth="1"/>
    <col min="12305" max="12542" width="8.5703125" style="10"/>
    <col min="12543" max="12543" width="7.140625" style="10" customWidth="1"/>
    <col min="12544" max="12544" width="15.7109375" style="10" customWidth="1"/>
    <col min="12545" max="12546" width="36.7109375" style="10" customWidth="1"/>
    <col min="12547" max="12547" width="4.7109375" style="10" customWidth="1"/>
    <col min="12548" max="12548" width="6.7109375" style="10" customWidth="1"/>
    <col min="12549" max="12549" width="15.7109375" style="10" customWidth="1"/>
    <col min="12550" max="12550" width="14.7109375" style="10" customWidth="1"/>
    <col min="12551" max="12551" width="7.7109375" style="10" customWidth="1"/>
    <col min="12552" max="12552" width="14.7109375" style="10" customWidth="1"/>
    <col min="12553" max="12554" width="9.7109375" style="10" customWidth="1"/>
    <col min="12555" max="12555" width="20.42578125" style="10" customWidth="1"/>
    <col min="12556" max="12559" width="8.5703125" style="10"/>
    <col min="12560" max="12560" width="9.7109375" style="10" bestFit="1" customWidth="1"/>
    <col min="12561" max="12798" width="8.5703125" style="10"/>
    <col min="12799" max="12799" width="7.140625" style="10" customWidth="1"/>
    <col min="12800" max="12800" width="15.7109375" style="10" customWidth="1"/>
    <col min="12801" max="12802" width="36.7109375" style="10" customWidth="1"/>
    <col min="12803" max="12803" width="4.7109375" style="10" customWidth="1"/>
    <col min="12804" max="12804" width="6.7109375" style="10" customWidth="1"/>
    <col min="12805" max="12805" width="15.7109375" style="10" customWidth="1"/>
    <col min="12806" max="12806" width="14.7109375" style="10" customWidth="1"/>
    <col min="12807" max="12807" width="7.7109375" style="10" customWidth="1"/>
    <col min="12808" max="12808" width="14.7109375" style="10" customWidth="1"/>
    <col min="12809" max="12810" width="9.7109375" style="10" customWidth="1"/>
    <col min="12811" max="12811" width="20.42578125" style="10" customWidth="1"/>
    <col min="12812" max="12815" width="8.5703125" style="10"/>
    <col min="12816" max="12816" width="9.7109375" style="10" bestFit="1" customWidth="1"/>
    <col min="12817" max="13054" width="8.5703125" style="10"/>
    <col min="13055" max="13055" width="7.140625" style="10" customWidth="1"/>
    <col min="13056" max="13056" width="15.7109375" style="10" customWidth="1"/>
    <col min="13057" max="13058" width="36.7109375" style="10" customWidth="1"/>
    <col min="13059" max="13059" width="4.7109375" style="10" customWidth="1"/>
    <col min="13060" max="13060" width="6.7109375" style="10" customWidth="1"/>
    <col min="13061" max="13061" width="15.7109375" style="10" customWidth="1"/>
    <col min="13062" max="13062" width="14.7109375" style="10" customWidth="1"/>
    <col min="13063" max="13063" width="7.7109375" style="10" customWidth="1"/>
    <col min="13064" max="13064" width="14.7109375" style="10" customWidth="1"/>
    <col min="13065" max="13066" width="9.7109375" style="10" customWidth="1"/>
    <col min="13067" max="13067" width="20.42578125" style="10" customWidth="1"/>
    <col min="13068" max="13071" width="8.5703125" style="10"/>
    <col min="13072" max="13072" width="9.7109375" style="10" bestFit="1" customWidth="1"/>
    <col min="13073" max="13310" width="8.5703125" style="10"/>
    <col min="13311" max="13311" width="7.140625" style="10" customWidth="1"/>
    <col min="13312" max="13312" width="15.7109375" style="10" customWidth="1"/>
    <col min="13313" max="13314" width="36.7109375" style="10" customWidth="1"/>
    <col min="13315" max="13315" width="4.7109375" style="10" customWidth="1"/>
    <col min="13316" max="13316" width="6.7109375" style="10" customWidth="1"/>
    <col min="13317" max="13317" width="15.7109375" style="10" customWidth="1"/>
    <col min="13318" max="13318" width="14.7109375" style="10" customWidth="1"/>
    <col min="13319" max="13319" width="7.7109375" style="10" customWidth="1"/>
    <col min="13320" max="13320" width="14.7109375" style="10" customWidth="1"/>
    <col min="13321" max="13322" width="9.7109375" style="10" customWidth="1"/>
    <col min="13323" max="13323" width="20.42578125" style="10" customWidth="1"/>
    <col min="13324" max="13327" width="8.5703125" style="10"/>
    <col min="13328" max="13328" width="9.7109375" style="10" bestFit="1" customWidth="1"/>
    <col min="13329" max="13566" width="8.5703125" style="10"/>
    <col min="13567" max="13567" width="7.140625" style="10" customWidth="1"/>
    <col min="13568" max="13568" width="15.7109375" style="10" customWidth="1"/>
    <col min="13569" max="13570" width="36.7109375" style="10" customWidth="1"/>
    <col min="13571" max="13571" width="4.7109375" style="10" customWidth="1"/>
    <col min="13572" max="13572" width="6.7109375" style="10" customWidth="1"/>
    <col min="13573" max="13573" width="15.7109375" style="10" customWidth="1"/>
    <col min="13574" max="13574" width="14.7109375" style="10" customWidth="1"/>
    <col min="13575" max="13575" width="7.7109375" style="10" customWidth="1"/>
    <col min="13576" max="13576" width="14.7109375" style="10" customWidth="1"/>
    <col min="13577" max="13578" width="9.7109375" style="10" customWidth="1"/>
    <col min="13579" max="13579" width="20.42578125" style="10" customWidth="1"/>
    <col min="13580" max="13583" width="8.5703125" style="10"/>
    <col min="13584" max="13584" width="9.7109375" style="10" bestFit="1" customWidth="1"/>
    <col min="13585" max="13822" width="8.5703125" style="10"/>
    <col min="13823" max="13823" width="7.140625" style="10" customWidth="1"/>
    <col min="13824" max="13824" width="15.7109375" style="10" customWidth="1"/>
    <col min="13825" max="13826" width="36.7109375" style="10" customWidth="1"/>
    <col min="13827" max="13827" width="4.7109375" style="10" customWidth="1"/>
    <col min="13828" max="13828" width="6.7109375" style="10" customWidth="1"/>
    <col min="13829" max="13829" width="15.7109375" style="10" customWidth="1"/>
    <col min="13830" max="13830" width="14.7109375" style="10" customWidth="1"/>
    <col min="13831" max="13831" width="7.7109375" style="10" customWidth="1"/>
    <col min="13832" max="13832" width="14.7109375" style="10" customWidth="1"/>
    <col min="13833" max="13834" width="9.7109375" style="10" customWidth="1"/>
    <col min="13835" max="13835" width="20.42578125" style="10" customWidth="1"/>
    <col min="13836" max="13839" width="8.5703125" style="10"/>
    <col min="13840" max="13840" width="9.7109375" style="10" bestFit="1" customWidth="1"/>
    <col min="13841" max="14078" width="8.5703125" style="10"/>
    <col min="14079" max="14079" width="7.140625" style="10" customWidth="1"/>
    <col min="14080" max="14080" width="15.7109375" style="10" customWidth="1"/>
    <col min="14081" max="14082" width="36.7109375" style="10" customWidth="1"/>
    <col min="14083" max="14083" width="4.7109375" style="10" customWidth="1"/>
    <col min="14084" max="14084" width="6.7109375" style="10" customWidth="1"/>
    <col min="14085" max="14085" width="15.7109375" style="10" customWidth="1"/>
    <col min="14086" max="14086" width="14.7109375" style="10" customWidth="1"/>
    <col min="14087" max="14087" width="7.7109375" style="10" customWidth="1"/>
    <col min="14088" max="14088" width="14.7109375" style="10" customWidth="1"/>
    <col min="14089" max="14090" width="9.7109375" style="10" customWidth="1"/>
    <col min="14091" max="14091" width="20.42578125" style="10" customWidth="1"/>
    <col min="14092" max="14095" width="8.5703125" style="10"/>
    <col min="14096" max="14096" width="9.7109375" style="10" bestFit="1" customWidth="1"/>
    <col min="14097" max="14334" width="8.5703125" style="10"/>
    <col min="14335" max="14335" width="7.140625" style="10" customWidth="1"/>
    <col min="14336" max="14336" width="15.7109375" style="10" customWidth="1"/>
    <col min="14337" max="14338" width="36.7109375" style="10" customWidth="1"/>
    <col min="14339" max="14339" width="4.7109375" style="10" customWidth="1"/>
    <col min="14340" max="14340" width="6.7109375" style="10" customWidth="1"/>
    <col min="14341" max="14341" width="15.7109375" style="10" customWidth="1"/>
    <col min="14342" max="14342" width="14.7109375" style="10" customWidth="1"/>
    <col min="14343" max="14343" width="7.7109375" style="10" customWidth="1"/>
    <col min="14344" max="14344" width="14.7109375" style="10" customWidth="1"/>
    <col min="14345" max="14346" width="9.7109375" style="10" customWidth="1"/>
    <col min="14347" max="14347" width="20.42578125" style="10" customWidth="1"/>
    <col min="14348" max="14351" width="8.5703125" style="10"/>
    <col min="14352" max="14352" width="9.7109375" style="10" bestFit="1" customWidth="1"/>
    <col min="14353" max="14590" width="8.5703125" style="10"/>
    <col min="14591" max="14591" width="7.140625" style="10" customWidth="1"/>
    <col min="14592" max="14592" width="15.7109375" style="10" customWidth="1"/>
    <col min="14593" max="14594" width="36.7109375" style="10" customWidth="1"/>
    <col min="14595" max="14595" width="4.7109375" style="10" customWidth="1"/>
    <col min="14596" max="14596" width="6.7109375" style="10" customWidth="1"/>
    <col min="14597" max="14597" width="15.7109375" style="10" customWidth="1"/>
    <col min="14598" max="14598" width="14.7109375" style="10" customWidth="1"/>
    <col min="14599" max="14599" width="7.7109375" style="10" customWidth="1"/>
    <col min="14600" max="14600" width="14.7109375" style="10" customWidth="1"/>
    <col min="14601" max="14602" width="9.7109375" style="10" customWidth="1"/>
    <col min="14603" max="14603" width="20.42578125" style="10" customWidth="1"/>
    <col min="14604" max="14607" width="8.5703125" style="10"/>
    <col min="14608" max="14608" width="9.7109375" style="10" bestFit="1" customWidth="1"/>
    <col min="14609" max="14846" width="8.5703125" style="10"/>
    <col min="14847" max="14847" width="7.140625" style="10" customWidth="1"/>
    <col min="14848" max="14848" width="15.7109375" style="10" customWidth="1"/>
    <col min="14849" max="14850" width="36.7109375" style="10" customWidth="1"/>
    <col min="14851" max="14851" width="4.7109375" style="10" customWidth="1"/>
    <col min="14852" max="14852" width="6.7109375" style="10" customWidth="1"/>
    <col min="14853" max="14853" width="15.7109375" style="10" customWidth="1"/>
    <col min="14854" max="14854" width="14.7109375" style="10" customWidth="1"/>
    <col min="14855" max="14855" width="7.7109375" style="10" customWidth="1"/>
    <col min="14856" max="14856" width="14.7109375" style="10" customWidth="1"/>
    <col min="14857" max="14858" width="9.7109375" style="10" customWidth="1"/>
    <col min="14859" max="14859" width="20.42578125" style="10" customWidth="1"/>
    <col min="14860" max="14863" width="8.5703125" style="10"/>
    <col min="14864" max="14864" width="9.7109375" style="10" bestFit="1" customWidth="1"/>
    <col min="14865" max="15102" width="8.5703125" style="10"/>
    <col min="15103" max="15103" width="7.140625" style="10" customWidth="1"/>
    <col min="15104" max="15104" width="15.7109375" style="10" customWidth="1"/>
    <col min="15105" max="15106" width="36.7109375" style="10" customWidth="1"/>
    <col min="15107" max="15107" width="4.7109375" style="10" customWidth="1"/>
    <col min="15108" max="15108" width="6.7109375" style="10" customWidth="1"/>
    <col min="15109" max="15109" width="15.7109375" style="10" customWidth="1"/>
    <col min="15110" max="15110" width="14.7109375" style="10" customWidth="1"/>
    <col min="15111" max="15111" width="7.7109375" style="10" customWidth="1"/>
    <col min="15112" max="15112" width="14.7109375" style="10" customWidth="1"/>
    <col min="15113" max="15114" width="9.7109375" style="10" customWidth="1"/>
    <col min="15115" max="15115" width="20.42578125" style="10" customWidth="1"/>
    <col min="15116" max="15119" width="8.5703125" style="10"/>
    <col min="15120" max="15120" width="9.7109375" style="10" bestFit="1" customWidth="1"/>
    <col min="15121" max="15358" width="8.5703125" style="10"/>
    <col min="15359" max="15359" width="7.140625" style="10" customWidth="1"/>
    <col min="15360" max="15360" width="15.7109375" style="10" customWidth="1"/>
    <col min="15361" max="15362" width="36.7109375" style="10" customWidth="1"/>
    <col min="15363" max="15363" width="4.7109375" style="10" customWidth="1"/>
    <col min="15364" max="15364" width="6.7109375" style="10" customWidth="1"/>
    <col min="15365" max="15365" width="15.7109375" style="10" customWidth="1"/>
    <col min="15366" max="15366" width="14.7109375" style="10" customWidth="1"/>
    <col min="15367" max="15367" width="7.7109375" style="10" customWidth="1"/>
    <col min="15368" max="15368" width="14.7109375" style="10" customWidth="1"/>
    <col min="15369" max="15370" width="9.7109375" style="10" customWidth="1"/>
    <col min="15371" max="15371" width="20.42578125" style="10" customWidth="1"/>
    <col min="15372" max="15375" width="8.5703125" style="10"/>
    <col min="15376" max="15376" width="9.7109375" style="10" bestFit="1" customWidth="1"/>
    <col min="15377" max="15614" width="8.5703125" style="10"/>
    <col min="15615" max="15615" width="7.140625" style="10" customWidth="1"/>
    <col min="15616" max="15616" width="15.7109375" style="10" customWidth="1"/>
    <col min="15617" max="15618" width="36.7109375" style="10" customWidth="1"/>
    <col min="15619" max="15619" width="4.7109375" style="10" customWidth="1"/>
    <col min="15620" max="15620" width="6.7109375" style="10" customWidth="1"/>
    <col min="15621" max="15621" width="15.7109375" style="10" customWidth="1"/>
    <col min="15622" max="15622" width="14.7109375" style="10" customWidth="1"/>
    <col min="15623" max="15623" width="7.7109375" style="10" customWidth="1"/>
    <col min="15624" max="15624" width="14.7109375" style="10" customWidth="1"/>
    <col min="15625" max="15626" width="9.7109375" style="10" customWidth="1"/>
    <col min="15627" max="15627" width="20.42578125" style="10" customWidth="1"/>
    <col min="15628" max="15631" width="8.5703125" style="10"/>
    <col min="15632" max="15632" width="9.7109375" style="10" bestFit="1" customWidth="1"/>
    <col min="15633" max="15870" width="8.5703125" style="10"/>
    <col min="15871" max="15871" width="7.140625" style="10" customWidth="1"/>
    <col min="15872" max="15872" width="15.7109375" style="10" customWidth="1"/>
    <col min="15873" max="15874" width="36.7109375" style="10" customWidth="1"/>
    <col min="15875" max="15875" width="4.7109375" style="10" customWidth="1"/>
    <col min="15876" max="15876" width="6.7109375" style="10" customWidth="1"/>
    <col min="15877" max="15877" width="15.7109375" style="10" customWidth="1"/>
    <col min="15878" max="15878" width="14.7109375" style="10" customWidth="1"/>
    <col min="15879" max="15879" width="7.7109375" style="10" customWidth="1"/>
    <col min="15880" max="15880" width="14.7109375" style="10" customWidth="1"/>
    <col min="15881" max="15882" width="9.7109375" style="10" customWidth="1"/>
    <col min="15883" max="15883" width="20.42578125" style="10" customWidth="1"/>
    <col min="15884" max="15887" width="8.5703125" style="10"/>
    <col min="15888" max="15888" width="9.7109375" style="10" bestFit="1" customWidth="1"/>
    <col min="15889" max="16126" width="8.5703125" style="10"/>
    <col min="16127" max="16127" width="7.140625" style="10" customWidth="1"/>
    <col min="16128" max="16128" width="15.7109375" style="10" customWidth="1"/>
    <col min="16129" max="16130" width="36.7109375" style="10" customWidth="1"/>
    <col min="16131" max="16131" width="4.7109375" style="10" customWidth="1"/>
    <col min="16132" max="16132" width="6.7109375" style="10" customWidth="1"/>
    <col min="16133" max="16133" width="15.7109375" style="10" customWidth="1"/>
    <col min="16134" max="16134" width="14.7109375" style="10" customWidth="1"/>
    <col min="16135" max="16135" width="7.7109375" style="10" customWidth="1"/>
    <col min="16136" max="16136" width="14.7109375" style="10" customWidth="1"/>
    <col min="16137" max="16138" width="9.7109375" style="10" customWidth="1"/>
    <col min="16139" max="16139" width="20.42578125" style="10" customWidth="1"/>
    <col min="16140" max="16143" width="8.5703125" style="10"/>
    <col min="16144" max="16144" width="9.7109375" style="10" bestFit="1" customWidth="1"/>
    <col min="16145" max="16384" width="8.5703125" style="10"/>
  </cols>
  <sheetData>
    <row r="1" spans="1:10" s="1" customFormat="1" ht="15" customHeight="1" x14ac:dyDescent="0.2">
      <c r="A1" s="304"/>
      <c r="B1" s="304"/>
      <c r="C1" s="304"/>
      <c r="D1" s="304"/>
      <c r="E1" s="304"/>
      <c r="F1" s="304"/>
      <c r="G1" s="304"/>
      <c r="H1" s="304"/>
      <c r="I1" s="304"/>
      <c r="J1" s="304"/>
    </row>
    <row r="2" spans="1:10" s="1" customFormat="1" ht="15" customHeight="1" x14ac:dyDescent="0.2">
      <c r="A2" s="304"/>
      <c r="B2" s="304"/>
      <c r="C2" s="304"/>
      <c r="D2" s="304"/>
      <c r="E2" s="304"/>
      <c r="F2" s="304"/>
      <c r="G2" s="304"/>
      <c r="H2" s="304"/>
      <c r="I2" s="304"/>
      <c r="J2" s="304"/>
    </row>
    <row r="3" spans="1:10" s="1" customFormat="1" ht="15" customHeight="1" x14ac:dyDescent="0.2">
      <c r="A3" s="304" t="s">
        <v>80</v>
      </c>
      <c r="B3" s="304"/>
      <c r="C3" s="304"/>
      <c r="D3" s="304"/>
      <c r="E3" s="304"/>
      <c r="F3" s="304"/>
      <c r="G3" s="304"/>
      <c r="H3" s="304"/>
      <c r="I3" s="304"/>
      <c r="J3" s="304"/>
    </row>
    <row r="4" spans="1:10" s="1" customFormat="1" ht="15" customHeight="1" x14ac:dyDescent="0.2">
      <c r="A4" s="304" t="s">
        <v>81</v>
      </c>
      <c r="B4" s="304"/>
      <c r="C4" s="304"/>
      <c r="D4" s="304"/>
      <c r="E4" s="304"/>
      <c r="F4" s="304"/>
      <c r="G4" s="304"/>
      <c r="H4" s="304"/>
      <c r="I4" s="304"/>
      <c r="J4" s="304"/>
    </row>
    <row r="5" spans="1:10" s="1" customFormat="1" ht="15" customHeight="1" x14ac:dyDescent="0.2">
      <c r="A5" s="305" t="s">
        <v>82</v>
      </c>
      <c r="B5" s="305"/>
      <c r="C5" s="305"/>
      <c r="D5" s="305"/>
      <c r="E5" s="305"/>
      <c r="F5" s="305"/>
      <c r="G5" s="305"/>
      <c r="H5" s="305"/>
      <c r="I5" s="305"/>
      <c r="J5" s="305"/>
    </row>
    <row r="6" spans="1:10" s="1" customFormat="1" ht="15" customHeight="1" thickBot="1" x14ac:dyDescent="0.25">
      <c r="A6" s="306"/>
      <c r="B6" s="306"/>
      <c r="C6" s="306"/>
      <c r="D6" s="306"/>
      <c r="E6" s="306"/>
      <c r="F6" s="306"/>
      <c r="G6" s="306"/>
      <c r="H6" s="306"/>
      <c r="I6" s="306"/>
      <c r="J6" s="306"/>
    </row>
    <row r="7" spans="1:10" s="1" customFormat="1" ht="15" customHeight="1" thickTop="1" x14ac:dyDescent="0.2">
      <c r="A7" s="310"/>
      <c r="B7" s="310"/>
      <c r="C7" s="310"/>
      <c r="D7" s="310"/>
      <c r="E7" s="310"/>
      <c r="F7" s="310"/>
      <c r="G7" s="310"/>
      <c r="H7" s="310"/>
      <c r="I7" s="310"/>
      <c r="J7" s="310"/>
    </row>
    <row r="8" spans="1:10" s="1" customFormat="1" ht="15" customHeight="1" x14ac:dyDescent="0.2">
      <c r="A8" s="306" t="s">
        <v>83</v>
      </c>
      <c r="B8" s="306"/>
      <c r="C8" s="306"/>
      <c r="D8" s="306"/>
      <c r="E8" s="306"/>
      <c r="F8" s="306"/>
      <c r="G8" s="306"/>
      <c r="H8" s="306"/>
      <c r="I8" s="306"/>
      <c r="J8" s="306"/>
    </row>
    <row r="9" spans="1:10" s="73" customFormat="1" ht="30" customHeight="1" x14ac:dyDescent="0.2">
      <c r="A9" s="344" t="s">
        <v>457</v>
      </c>
      <c r="B9" s="344"/>
      <c r="C9" s="344"/>
      <c r="D9" s="344"/>
      <c r="E9" s="344"/>
      <c r="F9" s="344"/>
      <c r="G9" s="344"/>
      <c r="H9" s="344"/>
      <c r="I9" s="344"/>
      <c r="J9" s="344"/>
    </row>
    <row r="10" spans="1:10" s="73" customFormat="1" ht="15" customHeight="1" x14ac:dyDescent="0.2">
      <c r="A10" s="345"/>
      <c r="B10" s="345"/>
      <c r="C10" s="345"/>
      <c r="D10" s="345"/>
      <c r="E10" s="345"/>
      <c r="F10" s="345"/>
      <c r="G10" s="345"/>
      <c r="H10" s="345"/>
      <c r="I10" s="345"/>
      <c r="J10" s="345"/>
    </row>
    <row r="11" spans="1:10" s="73" customFormat="1" ht="15" customHeight="1" x14ac:dyDescent="0.2">
      <c r="A11" s="74"/>
      <c r="B11" s="75" t="s">
        <v>458</v>
      </c>
      <c r="C11" s="76" t="s">
        <v>460</v>
      </c>
      <c r="D11" s="77"/>
      <c r="E11" s="74"/>
      <c r="F11" s="78"/>
      <c r="G11" s="74"/>
      <c r="H11" s="346"/>
      <c r="I11" s="346"/>
      <c r="J11" s="79"/>
    </row>
    <row r="12" spans="1:10" s="85" customFormat="1" ht="15" customHeight="1" x14ac:dyDescent="0.2">
      <c r="A12" s="80"/>
      <c r="B12" s="81"/>
      <c r="C12" s="82"/>
      <c r="D12" s="83"/>
      <c r="E12" s="80"/>
      <c r="F12" s="84"/>
      <c r="G12" s="80"/>
      <c r="H12" s="81"/>
      <c r="I12" s="81"/>
      <c r="J12" s="79"/>
    </row>
    <row r="13" spans="1:10" s="73" customFormat="1" ht="15" customHeight="1" x14ac:dyDescent="0.2">
      <c r="A13" s="74"/>
      <c r="B13" s="75" t="s">
        <v>84</v>
      </c>
      <c r="C13" s="23" t="s">
        <v>459</v>
      </c>
      <c r="D13" s="77"/>
      <c r="G13" s="87" t="s">
        <v>87</v>
      </c>
      <c r="H13" s="88"/>
      <c r="J13" s="85"/>
    </row>
    <row r="14" spans="1:10" s="73" customFormat="1" ht="15" customHeight="1" x14ac:dyDescent="0.2">
      <c r="A14" s="74"/>
      <c r="B14" s="75" t="s">
        <v>85</v>
      </c>
      <c r="C14" s="23" t="s">
        <v>271</v>
      </c>
      <c r="D14" s="77"/>
      <c r="G14" s="87" t="s">
        <v>88</v>
      </c>
      <c r="H14" s="88"/>
      <c r="J14" s="85"/>
    </row>
    <row r="15" spans="1:10" s="73" customFormat="1" ht="15" customHeight="1" x14ac:dyDescent="0.2">
      <c r="A15" s="74"/>
      <c r="B15" s="75" t="s">
        <v>86</v>
      </c>
      <c r="C15" s="23" t="s">
        <v>272</v>
      </c>
      <c r="D15" s="77"/>
      <c r="G15" s="87" t="s">
        <v>89</v>
      </c>
      <c r="H15" s="88"/>
      <c r="J15" s="85"/>
    </row>
    <row r="16" spans="1:10" s="1" customFormat="1" ht="15" customHeight="1" x14ac:dyDescent="0.2">
      <c r="A16" s="306"/>
      <c r="B16" s="306"/>
      <c r="C16" s="306"/>
      <c r="D16" s="306"/>
      <c r="E16" s="306"/>
      <c r="F16" s="306"/>
      <c r="G16" s="306"/>
      <c r="H16" s="306"/>
      <c r="I16" s="306"/>
      <c r="J16" s="306"/>
    </row>
    <row r="17" spans="1:10" s="2" customFormat="1" ht="30" customHeight="1" x14ac:dyDescent="0.2">
      <c r="A17" s="307" t="s">
        <v>0</v>
      </c>
      <c r="B17" s="307" t="s">
        <v>1</v>
      </c>
      <c r="C17" s="307"/>
      <c r="D17" s="307"/>
      <c r="E17" s="307" t="s">
        <v>90</v>
      </c>
      <c r="F17" s="308" t="s">
        <v>2</v>
      </c>
      <c r="G17" s="309" t="s">
        <v>91</v>
      </c>
      <c r="H17" s="309" t="s">
        <v>92</v>
      </c>
      <c r="I17" s="309" t="s">
        <v>93</v>
      </c>
      <c r="J17" s="309" t="s">
        <v>94</v>
      </c>
    </row>
    <row r="18" spans="1:10" s="2" customFormat="1" ht="15" customHeight="1" x14ac:dyDescent="0.2">
      <c r="A18" s="307"/>
      <c r="B18" s="307"/>
      <c r="C18" s="307"/>
      <c r="D18" s="307"/>
      <c r="E18" s="307"/>
      <c r="F18" s="308"/>
      <c r="G18" s="309"/>
      <c r="H18" s="309"/>
      <c r="I18" s="309"/>
      <c r="J18" s="309"/>
    </row>
    <row r="19" spans="1:10" s="3" customFormat="1" ht="15" customHeight="1" x14ac:dyDescent="0.2">
      <c r="A19" s="24" t="s">
        <v>3</v>
      </c>
      <c r="B19" s="294" t="s">
        <v>4</v>
      </c>
      <c r="C19" s="294"/>
      <c r="D19" s="294"/>
      <c r="E19" s="294"/>
      <c r="F19" s="294"/>
      <c r="G19" s="294"/>
      <c r="H19" s="294"/>
      <c r="I19" s="294"/>
      <c r="J19" s="294"/>
    </row>
    <row r="20" spans="1:10" s="3" customFormat="1" ht="15" customHeight="1" x14ac:dyDescent="0.2">
      <c r="A20" s="25" t="s">
        <v>5</v>
      </c>
      <c r="B20" s="286" t="s">
        <v>444</v>
      </c>
      <c r="C20" s="286"/>
      <c r="D20" s="286"/>
      <c r="E20" s="26" t="s">
        <v>138</v>
      </c>
      <c r="F20" s="27">
        <v>56</v>
      </c>
      <c r="G20" s="122"/>
      <c r="H20" s="28">
        <f>G20*F20</f>
        <v>0</v>
      </c>
      <c r="I20" s="29">
        <f>$H$14</f>
        <v>0</v>
      </c>
      <c r="J20" s="30">
        <f>H20*(1+I20)</f>
        <v>0</v>
      </c>
    </row>
    <row r="21" spans="1:10" s="3" customFormat="1" ht="15" customHeight="1" x14ac:dyDescent="0.2">
      <c r="A21" s="25" t="s">
        <v>264</v>
      </c>
      <c r="B21" s="286" t="s">
        <v>441</v>
      </c>
      <c r="C21" s="286"/>
      <c r="D21" s="286"/>
      <c r="E21" s="26" t="s">
        <v>138</v>
      </c>
      <c r="F21" s="27">
        <v>72</v>
      </c>
      <c r="G21" s="122"/>
      <c r="H21" s="28">
        <f>G21*F21</f>
        <v>0</v>
      </c>
      <c r="I21" s="29">
        <f>$H$14</f>
        <v>0</v>
      </c>
      <c r="J21" s="30">
        <f>H21*(1+I21)</f>
        <v>0</v>
      </c>
    </row>
    <row r="22" spans="1:10" s="3" customFormat="1" ht="15" customHeight="1" x14ac:dyDescent="0.2">
      <c r="A22" s="25" t="s">
        <v>442</v>
      </c>
      <c r="B22" s="286" t="s">
        <v>443</v>
      </c>
      <c r="C22" s="286"/>
      <c r="D22" s="286"/>
      <c r="E22" s="26" t="s">
        <v>138</v>
      </c>
      <c r="F22" s="27">
        <v>32</v>
      </c>
      <c r="G22" s="122"/>
      <c r="H22" s="28">
        <f>G22*F22</f>
        <v>0</v>
      </c>
      <c r="I22" s="29">
        <f>$H$14</f>
        <v>0</v>
      </c>
      <c r="J22" s="30">
        <f>H22*(1+I22)</f>
        <v>0</v>
      </c>
    </row>
    <row r="23" spans="1:10" s="3" customFormat="1" ht="15" customHeight="1" x14ac:dyDescent="0.2">
      <c r="A23" s="25"/>
      <c r="B23" s="290" t="s">
        <v>6</v>
      </c>
      <c r="C23" s="290"/>
      <c r="D23" s="290"/>
      <c r="E23" s="31"/>
      <c r="F23" s="32"/>
      <c r="G23" s="33"/>
      <c r="H23" s="34">
        <f>SUM(H20:H22)</f>
        <v>0</v>
      </c>
      <c r="I23" s="34"/>
      <c r="J23" s="35">
        <f>SUM(J20:J22)</f>
        <v>0</v>
      </c>
    </row>
    <row r="24" spans="1:10" s="3" customFormat="1" ht="15" customHeight="1" x14ac:dyDescent="0.2">
      <c r="A24" s="295"/>
      <c r="B24" s="296"/>
      <c r="C24" s="296"/>
      <c r="D24" s="296"/>
      <c r="E24" s="296"/>
      <c r="F24" s="296"/>
      <c r="G24" s="296"/>
      <c r="H24" s="296"/>
      <c r="I24" s="296"/>
      <c r="J24" s="296"/>
    </row>
    <row r="25" spans="1:10" s="3" customFormat="1" ht="15" customHeight="1" x14ac:dyDescent="0.2">
      <c r="A25" s="24" t="s">
        <v>7</v>
      </c>
      <c r="B25" s="294" t="s">
        <v>79</v>
      </c>
      <c r="C25" s="294"/>
      <c r="D25" s="294"/>
      <c r="E25" s="294"/>
      <c r="F25" s="294"/>
      <c r="G25" s="294"/>
      <c r="H25" s="294"/>
      <c r="I25" s="294"/>
      <c r="J25" s="294"/>
    </row>
    <row r="26" spans="1:10" s="3" customFormat="1" ht="15" customHeight="1" x14ac:dyDescent="0.2">
      <c r="A26" s="25" t="s">
        <v>8</v>
      </c>
      <c r="B26" s="282" t="s">
        <v>116</v>
      </c>
      <c r="C26" s="282"/>
      <c r="D26" s="282"/>
      <c r="E26" s="25" t="s">
        <v>120</v>
      </c>
      <c r="F26" s="27">
        <v>11</v>
      </c>
      <c r="G26" s="122"/>
      <c r="H26" s="33">
        <f>G26*F26</f>
        <v>0</v>
      </c>
      <c r="I26" s="37">
        <f>$H$14</f>
        <v>0</v>
      </c>
      <c r="J26" s="38">
        <f>H26*(1+I26)</f>
        <v>0</v>
      </c>
    </row>
    <row r="27" spans="1:10" s="3" customFormat="1" ht="15" customHeight="1" x14ac:dyDescent="0.2">
      <c r="A27" s="25" t="s">
        <v>117</v>
      </c>
      <c r="B27" s="286" t="s">
        <v>382</v>
      </c>
      <c r="C27" s="286"/>
      <c r="D27" s="286"/>
      <c r="E27" s="26" t="s">
        <v>120</v>
      </c>
      <c r="F27" s="27">
        <v>598</v>
      </c>
      <c r="G27" s="122"/>
      <c r="H27" s="33">
        <f>G27*F27</f>
        <v>0</v>
      </c>
      <c r="I27" s="37">
        <f>$H$14</f>
        <v>0</v>
      </c>
      <c r="J27" s="38">
        <f>H27*(1+I27)</f>
        <v>0</v>
      </c>
    </row>
    <row r="28" spans="1:10" s="3" customFormat="1" ht="15" customHeight="1" x14ac:dyDescent="0.2">
      <c r="A28" s="25" t="s">
        <v>118</v>
      </c>
      <c r="B28" s="286" t="s">
        <v>383</v>
      </c>
      <c r="C28" s="286"/>
      <c r="D28" s="286"/>
      <c r="E28" s="26" t="s">
        <v>456</v>
      </c>
      <c r="F28" s="27">
        <v>12</v>
      </c>
      <c r="G28" s="122"/>
      <c r="H28" s="33">
        <f>G28*F28</f>
        <v>0</v>
      </c>
      <c r="I28" s="37">
        <f>$H$14</f>
        <v>0</v>
      </c>
      <c r="J28" s="38">
        <f>H28*(1+I28)</f>
        <v>0</v>
      </c>
    </row>
    <row r="29" spans="1:10" s="3" customFormat="1" ht="15" customHeight="1" x14ac:dyDescent="0.2">
      <c r="A29" s="25" t="s">
        <v>119</v>
      </c>
      <c r="B29" s="286" t="s">
        <v>384</v>
      </c>
      <c r="C29" s="286"/>
      <c r="D29" s="286"/>
      <c r="E29" s="26" t="s">
        <v>120</v>
      </c>
      <c r="F29" s="55">
        <v>598</v>
      </c>
      <c r="G29" s="122"/>
      <c r="H29" s="33">
        <f>G29*F29</f>
        <v>0</v>
      </c>
      <c r="I29" s="37">
        <f>$H$14</f>
        <v>0</v>
      </c>
      <c r="J29" s="38">
        <f>H29*(1+I29)</f>
        <v>0</v>
      </c>
    </row>
    <row r="30" spans="1:10" s="3" customFormat="1" ht="15" customHeight="1" x14ac:dyDescent="0.2">
      <c r="A30" s="25" t="s">
        <v>234</v>
      </c>
      <c r="B30" s="311" t="s">
        <v>385</v>
      </c>
      <c r="C30" s="311"/>
      <c r="D30" s="311"/>
      <c r="E30" s="26" t="s">
        <v>128</v>
      </c>
      <c r="F30" s="27">
        <v>313</v>
      </c>
      <c r="G30" s="122"/>
      <c r="H30" s="28">
        <f>G30*F30</f>
        <v>0</v>
      </c>
      <c r="I30" s="29">
        <f>$H$14</f>
        <v>0</v>
      </c>
      <c r="J30" s="30">
        <f>H30*(1+I30)</f>
        <v>0</v>
      </c>
    </row>
    <row r="31" spans="1:10" s="3" customFormat="1" ht="15" customHeight="1" x14ac:dyDescent="0.2">
      <c r="A31" s="25"/>
      <c r="B31" s="290" t="s">
        <v>6</v>
      </c>
      <c r="C31" s="290"/>
      <c r="D31" s="290"/>
      <c r="E31" s="31"/>
      <c r="F31" s="32"/>
      <c r="G31" s="33"/>
      <c r="H31" s="34">
        <f>SUM(H26:H30)</f>
        <v>0</v>
      </c>
      <c r="I31" s="34"/>
      <c r="J31" s="35">
        <f>SUM(J26:J30)</f>
        <v>0</v>
      </c>
    </row>
    <row r="32" spans="1:10" s="3" customFormat="1" ht="15" customHeight="1" x14ac:dyDescent="0.2">
      <c r="A32" s="295"/>
      <c r="B32" s="296"/>
      <c r="C32" s="296"/>
      <c r="D32" s="296"/>
      <c r="E32" s="296"/>
      <c r="F32" s="296"/>
      <c r="G32" s="296"/>
      <c r="H32" s="296"/>
      <c r="I32" s="296"/>
      <c r="J32" s="296"/>
    </row>
    <row r="33" spans="1:10" s="3" customFormat="1" ht="15" customHeight="1" x14ac:dyDescent="0.2">
      <c r="A33" s="24" t="s">
        <v>9</v>
      </c>
      <c r="B33" s="294" t="s">
        <v>143</v>
      </c>
      <c r="C33" s="294"/>
      <c r="D33" s="294"/>
      <c r="E33" s="294"/>
      <c r="F33" s="294"/>
      <c r="G33" s="294"/>
      <c r="H33" s="294"/>
      <c r="I33" s="294"/>
      <c r="J33" s="294"/>
    </row>
    <row r="34" spans="1:10" s="3" customFormat="1" ht="45" customHeight="1" x14ac:dyDescent="0.2">
      <c r="A34" s="25" t="s">
        <v>11</v>
      </c>
      <c r="B34" s="282" t="s">
        <v>291</v>
      </c>
      <c r="C34" s="282"/>
      <c r="D34" s="282"/>
      <c r="E34" s="25" t="s">
        <v>133</v>
      </c>
      <c r="F34" s="27">
        <v>315</v>
      </c>
      <c r="G34" s="122"/>
      <c r="H34" s="33">
        <f>G34*F34</f>
        <v>0</v>
      </c>
      <c r="I34" s="37">
        <f>$H$13</f>
        <v>0</v>
      </c>
      <c r="J34" s="38">
        <f>H34*(1+I34)</f>
        <v>0</v>
      </c>
    </row>
    <row r="35" spans="1:10" s="3" customFormat="1" ht="15" customHeight="1" x14ac:dyDescent="0.2">
      <c r="A35" s="25" t="s">
        <v>202</v>
      </c>
      <c r="B35" s="287" t="s">
        <v>293</v>
      </c>
      <c r="C35" s="288"/>
      <c r="D35" s="289"/>
      <c r="E35" s="53" t="s">
        <v>133</v>
      </c>
      <c r="F35" s="55">
        <f>F269+F271</f>
        <v>3326.5</v>
      </c>
      <c r="G35" s="122"/>
      <c r="H35" s="33">
        <f>G35*F35</f>
        <v>0</v>
      </c>
      <c r="I35" s="37">
        <f>$H$13</f>
        <v>0</v>
      </c>
      <c r="J35" s="38">
        <f>H35*(1+I35)</f>
        <v>0</v>
      </c>
    </row>
    <row r="36" spans="1:10" s="3" customFormat="1" ht="15" customHeight="1" x14ac:dyDescent="0.2">
      <c r="A36" s="25" t="s">
        <v>208</v>
      </c>
      <c r="B36" s="282" t="s">
        <v>296</v>
      </c>
      <c r="C36" s="282"/>
      <c r="D36" s="282"/>
      <c r="E36" s="25" t="s">
        <v>133</v>
      </c>
      <c r="F36" s="27">
        <v>420</v>
      </c>
      <c r="G36" s="122"/>
      <c r="H36" s="33">
        <f>G36*F36</f>
        <v>0</v>
      </c>
      <c r="I36" s="37">
        <f>$H$13</f>
        <v>0</v>
      </c>
      <c r="J36" s="38">
        <f>H36*(1+I36)</f>
        <v>0</v>
      </c>
    </row>
    <row r="37" spans="1:10" s="3" customFormat="1" ht="15" customHeight="1" x14ac:dyDescent="0.2">
      <c r="A37" s="25"/>
      <c r="B37" s="291" t="s">
        <v>6</v>
      </c>
      <c r="C37" s="291"/>
      <c r="D37" s="291"/>
      <c r="E37" s="31"/>
      <c r="F37" s="32"/>
      <c r="G37" s="33"/>
      <c r="H37" s="34">
        <f>SUM(H34:H36)</f>
        <v>0</v>
      </c>
      <c r="I37" s="34"/>
      <c r="J37" s="35">
        <f>SUM(J34:J36)</f>
        <v>0</v>
      </c>
    </row>
    <row r="38" spans="1:10" s="3" customFormat="1" ht="15" customHeight="1" x14ac:dyDescent="0.2">
      <c r="A38" s="295"/>
      <c r="B38" s="296"/>
      <c r="C38" s="296"/>
      <c r="D38" s="296"/>
      <c r="E38" s="296"/>
      <c r="F38" s="296"/>
      <c r="G38" s="296"/>
      <c r="H38" s="296"/>
      <c r="I38" s="296"/>
      <c r="J38" s="296"/>
    </row>
    <row r="39" spans="1:10" s="3" customFormat="1" ht="15" customHeight="1" x14ac:dyDescent="0.2">
      <c r="A39" s="24" t="s">
        <v>12</v>
      </c>
      <c r="B39" s="294" t="s">
        <v>13</v>
      </c>
      <c r="C39" s="294"/>
      <c r="D39" s="294"/>
      <c r="E39" s="294"/>
      <c r="F39" s="294"/>
      <c r="G39" s="294"/>
      <c r="H39" s="294"/>
      <c r="I39" s="294"/>
      <c r="J39" s="294"/>
    </row>
    <row r="40" spans="1:10" s="3" customFormat="1" ht="15" customHeight="1" x14ac:dyDescent="0.2">
      <c r="A40" s="53"/>
      <c r="B40" s="283" t="s">
        <v>329</v>
      </c>
      <c r="C40" s="284"/>
      <c r="D40" s="285"/>
      <c r="E40" s="53"/>
      <c r="F40" s="55"/>
      <c r="G40" s="56"/>
      <c r="H40" s="56"/>
      <c r="I40" s="58"/>
      <c r="J40" s="59"/>
    </row>
    <row r="41" spans="1:10" s="3" customFormat="1" ht="15" customHeight="1" x14ac:dyDescent="0.2">
      <c r="A41" s="25" t="s">
        <v>386</v>
      </c>
      <c r="B41" s="282" t="s">
        <v>237</v>
      </c>
      <c r="C41" s="282"/>
      <c r="D41" s="282"/>
      <c r="E41" s="25" t="s">
        <v>120</v>
      </c>
      <c r="F41" s="27">
        <f>23*3</f>
        <v>69</v>
      </c>
      <c r="G41" s="122"/>
      <c r="H41" s="33">
        <f t="shared" ref="H41:H44" si="0">G41*F41</f>
        <v>0</v>
      </c>
      <c r="I41" s="37">
        <f>$H$13</f>
        <v>0</v>
      </c>
      <c r="J41" s="38">
        <f t="shared" ref="J41:J44" si="1">H41*(1+I41)</f>
        <v>0</v>
      </c>
    </row>
    <row r="42" spans="1:10" s="3" customFormat="1" ht="15" customHeight="1" x14ac:dyDescent="0.2">
      <c r="A42" s="25" t="s">
        <v>203</v>
      </c>
      <c r="B42" s="282" t="s">
        <v>147</v>
      </c>
      <c r="C42" s="282"/>
      <c r="D42" s="282"/>
      <c r="E42" s="25" t="s">
        <v>121</v>
      </c>
      <c r="F42" s="27">
        <f>305*3</f>
        <v>915</v>
      </c>
      <c r="G42" s="122"/>
      <c r="H42" s="33">
        <f t="shared" si="0"/>
        <v>0</v>
      </c>
      <c r="I42" s="37">
        <f>$H$13</f>
        <v>0</v>
      </c>
      <c r="J42" s="38">
        <f t="shared" si="1"/>
        <v>0</v>
      </c>
    </row>
    <row r="43" spans="1:10" s="3" customFormat="1" ht="15" customHeight="1" x14ac:dyDescent="0.2">
      <c r="A43" s="25" t="s">
        <v>204</v>
      </c>
      <c r="B43" s="282" t="s">
        <v>450</v>
      </c>
      <c r="C43" s="282"/>
      <c r="D43" s="282"/>
      <c r="E43" s="25" t="s">
        <v>133</v>
      </c>
      <c r="F43" s="27">
        <f>3*3</f>
        <v>9</v>
      </c>
      <c r="G43" s="122"/>
      <c r="H43" s="33">
        <f t="shared" si="0"/>
        <v>0</v>
      </c>
      <c r="I43" s="37">
        <f>$H$13</f>
        <v>0</v>
      </c>
      <c r="J43" s="38">
        <f t="shared" si="1"/>
        <v>0</v>
      </c>
    </row>
    <row r="44" spans="1:10" s="3" customFormat="1" ht="15" customHeight="1" x14ac:dyDescent="0.2">
      <c r="A44" s="25" t="s">
        <v>205</v>
      </c>
      <c r="B44" s="282" t="s">
        <v>295</v>
      </c>
      <c r="C44" s="282"/>
      <c r="D44" s="282"/>
      <c r="E44" s="25" t="s">
        <v>121</v>
      </c>
      <c r="F44" s="27">
        <f>446.5*3</f>
        <v>1339.5</v>
      </c>
      <c r="G44" s="122"/>
      <c r="H44" s="33">
        <f t="shared" si="0"/>
        <v>0</v>
      </c>
      <c r="I44" s="37">
        <f>$H$13</f>
        <v>0</v>
      </c>
      <c r="J44" s="38">
        <f t="shared" si="1"/>
        <v>0</v>
      </c>
    </row>
    <row r="45" spans="1:10" s="3" customFormat="1" ht="15" customHeight="1" x14ac:dyDescent="0.2">
      <c r="A45" s="25" t="s">
        <v>210</v>
      </c>
      <c r="B45" s="282" t="s">
        <v>450</v>
      </c>
      <c r="C45" s="282"/>
      <c r="D45" s="282"/>
      <c r="E45" s="25" t="s">
        <v>133</v>
      </c>
      <c r="F45" s="27">
        <f>4*3</f>
        <v>12</v>
      </c>
      <c r="G45" s="122"/>
      <c r="H45" s="33">
        <f t="shared" ref="H45" si="2">G45*F45</f>
        <v>0</v>
      </c>
      <c r="I45" s="37">
        <f>$H$13</f>
        <v>0</v>
      </c>
      <c r="J45" s="38">
        <f t="shared" ref="J45" si="3">H45*(1+I45)</f>
        <v>0</v>
      </c>
    </row>
    <row r="46" spans="1:10" s="3" customFormat="1" ht="15" customHeight="1" x14ac:dyDescent="0.2">
      <c r="A46" s="53"/>
      <c r="B46" s="283" t="s">
        <v>330</v>
      </c>
      <c r="C46" s="284"/>
      <c r="D46" s="285"/>
      <c r="E46" s="53"/>
      <c r="F46" s="55"/>
      <c r="G46" s="56"/>
      <c r="H46" s="56"/>
      <c r="I46" s="58"/>
      <c r="J46" s="59"/>
    </row>
    <row r="47" spans="1:10" s="3" customFormat="1" ht="15" customHeight="1" x14ac:dyDescent="0.2">
      <c r="A47" s="25" t="s">
        <v>211</v>
      </c>
      <c r="B47" s="282" t="s">
        <v>237</v>
      </c>
      <c r="C47" s="282"/>
      <c r="D47" s="282"/>
      <c r="E47" s="25" t="s">
        <v>120</v>
      </c>
      <c r="F47" s="27">
        <v>24</v>
      </c>
      <c r="G47" s="122"/>
      <c r="H47" s="33">
        <f t="shared" ref="H47:H49" si="4">G47*F47</f>
        <v>0</v>
      </c>
      <c r="I47" s="37">
        <f t="shared" ref="I47:I52" si="5">$H$13</f>
        <v>0</v>
      </c>
      <c r="J47" s="38">
        <f t="shared" ref="J47:J49" si="6">H47*(1+I47)</f>
        <v>0</v>
      </c>
    </row>
    <row r="48" spans="1:10" s="3" customFormat="1" ht="15" customHeight="1" x14ac:dyDescent="0.2">
      <c r="A48" s="25" t="s">
        <v>212</v>
      </c>
      <c r="B48" s="282" t="s">
        <v>147</v>
      </c>
      <c r="C48" s="282"/>
      <c r="D48" s="282"/>
      <c r="E48" s="25" t="s">
        <v>121</v>
      </c>
      <c r="F48" s="27">
        <v>120</v>
      </c>
      <c r="G48" s="122"/>
      <c r="H48" s="33">
        <f t="shared" si="4"/>
        <v>0</v>
      </c>
      <c r="I48" s="37">
        <f t="shared" si="5"/>
        <v>0</v>
      </c>
      <c r="J48" s="38">
        <f t="shared" si="6"/>
        <v>0</v>
      </c>
    </row>
    <row r="49" spans="1:10" s="3" customFormat="1" ht="15" customHeight="1" x14ac:dyDescent="0.2">
      <c r="A49" s="25" t="s">
        <v>387</v>
      </c>
      <c r="B49" s="282" t="s">
        <v>450</v>
      </c>
      <c r="C49" s="282"/>
      <c r="D49" s="282"/>
      <c r="E49" s="25" t="s">
        <v>133</v>
      </c>
      <c r="F49" s="27">
        <v>3</v>
      </c>
      <c r="G49" s="122"/>
      <c r="H49" s="33">
        <f t="shared" si="4"/>
        <v>0</v>
      </c>
      <c r="I49" s="37">
        <f t="shared" si="5"/>
        <v>0</v>
      </c>
      <c r="J49" s="38">
        <f t="shared" si="6"/>
        <v>0</v>
      </c>
    </row>
    <row r="50" spans="1:10" s="3" customFormat="1" ht="15" customHeight="1" x14ac:dyDescent="0.2">
      <c r="A50" s="25" t="s">
        <v>213</v>
      </c>
      <c r="B50" s="282" t="s">
        <v>238</v>
      </c>
      <c r="C50" s="282"/>
      <c r="D50" s="282"/>
      <c r="E50" s="25" t="s">
        <v>120</v>
      </c>
      <c r="F50" s="27">
        <v>12</v>
      </c>
      <c r="G50" s="122"/>
      <c r="H50" s="33">
        <f t="shared" ref="H50:H52" si="7">G50*F50</f>
        <v>0</v>
      </c>
      <c r="I50" s="37">
        <f t="shared" si="5"/>
        <v>0</v>
      </c>
      <c r="J50" s="38">
        <f t="shared" ref="J50:J52" si="8">H50*(1+I50)</f>
        <v>0</v>
      </c>
    </row>
    <row r="51" spans="1:10" s="3" customFormat="1" ht="15" customHeight="1" x14ac:dyDescent="0.2">
      <c r="A51" s="25" t="s">
        <v>214</v>
      </c>
      <c r="B51" s="282" t="s">
        <v>147</v>
      </c>
      <c r="C51" s="282"/>
      <c r="D51" s="282"/>
      <c r="E51" s="25" t="s">
        <v>121</v>
      </c>
      <c r="F51" s="27">
        <v>120</v>
      </c>
      <c r="G51" s="122"/>
      <c r="H51" s="33">
        <f t="shared" si="7"/>
        <v>0</v>
      </c>
      <c r="I51" s="37">
        <f t="shared" si="5"/>
        <v>0</v>
      </c>
      <c r="J51" s="38">
        <f t="shared" si="8"/>
        <v>0</v>
      </c>
    </row>
    <row r="52" spans="1:10" s="3" customFormat="1" ht="15" customHeight="1" x14ac:dyDescent="0.2">
      <c r="A52" s="25" t="s">
        <v>215</v>
      </c>
      <c r="B52" s="282" t="s">
        <v>450</v>
      </c>
      <c r="C52" s="282"/>
      <c r="D52" s="282"/>
      <c r="E52" s="25" t="s">
        <v>133</v>
      </c>
      <c r="F52" s="27">
        <v>1</v>
      </c>
      <c r="G52" s="122"/>
      <c r="H52" s="33">
        <f t="shared" si="7"/>
        <v>0</v>
      </c>
      <c r="I52" s="37">
        <f t="shared" si="5"/>
        <v>0</v>
      </c>
      <c r="J52" s="38">
        <f t="shared" si="8"/>
        <v>0</v>
      </c>
    </row>
    <row r="53" spans="1:10" s="3" customFormat="1" ht="15" customHeight="1" x14ac:dyDescent="0.2">
      <c r="A53" s="25"/>
      <c r="B53" s="290" t="s">
        <v>381</v>
      </c>
      <c r="C53" s="290"/>
      <c r="D53" s="290"/>
      <c r="E53" s="53"/>
      <c r="F53" s="55"/>
      <c r="G53" s="56"/>
      <c r="H53" s="56"/>
      <c r="I53" s="58"/>
      <c r="J53" s="59"/>
    </row>
    <row r="54" spans="1:10" s="3" customFormat="1" ht="15" customHeight="1" x14ac:dyDescent="0.2">
      <c r="A54" s="25" t="s">
        <v>216</v>
      </c>
      <c r="B54" s="286" t="s">
        <v>425</v>
      </c>
      <c r="C54" s="286"/>
      <c r="D54" s="286"/>
      <c r="E54" s="53" t="s">
        <v>128</v>
      </c>
      <c r="F54" s="55">
        <v>14</v>
      </c>
      <c r="G54" s="122"/>
      <c r="H54" s="33">
        <f>G54*F54</f>
        <v>0</v>
      </c>
      <c r="I54" s="37">
        <f>$H$13</f>
        <v>0</v>
      </c>
      <c r="J54" s="38">
        <f>H54*(1+I54)</f>
        <v>0</v>
      </c>
    </row>
    <row r="55" spans="1:10" s="3" customFormat="1" ht="15" customHeight="1" x14ac:dyDescent="0.2">
      <c r="A55" s="25" t="s">
        <v>217</v>
      </c>
      <c r="B55" s="282" t="s">
        <v>242</v>
      </c>
      <c r="C55" s="282"/>
      <c r="D55" s="282"/>
      <c r="E55" s="53" t="s">
        <v>120</v>
      </c>
      <c r="F55" s="55">
        <v>37</v>
      </c>
      <c r="G55" s="122"/>
      <c r="H55" s="33">
        <f t="shared" ref="H55:H57" si="9">G55*F55</f>
        <v>0</v>
      </c>
      <c r="I55" s="37">
        <f>$H$13</f>
        <v>0</v>
      </c>
      <c r="J55" s="38">
        <f t="shared" ref="J55:J57" si="10">H55*(1+I55)</f>
        <v>0</v>
      </c>
    </row>
    <row r="56" spans="1:10" s="3" customFormat="1" ht="15" customHeight="1" x14ac:dyDescent="0.2">
      <c r="A56" s="25" t="s">
        <v>218</v>
      </c>
      <c r="B56" s="282" t="s">
        <v>207</v>
      </c>
      <c r="C56" s="282"/>
      <c r="D56" s="282"/>
      <c r="E56" s="53" t="s">
        <v>121</v>
      </c>
      <c r="F56" s="55">
        <v>328.5</v>
      </c>
      <c r="G56" s="122"/>
      <c r="H56" s="33">
        <f t="shared" si="9"/>
        <v>0</v>
      </c>
      <c r="I56" s="37">
        <f>$H$13</f>
        <v>0</v>
      </c>
      <c r="J56" s="38">
        <f t="shared" si="10"/>
        <v>0</v>
      </c>
    </row>
    <row r="57" spans="1:10" s="3" customFormat="1" ht="15" customHeight="1" x14ac:dyDescent="0.2">
      <c r="A57" s="25" t="s">
        <v>219</v>
      </c>
      <c r="B57" s="282" t="s">
        <v>450</v>
      </c>
      <c r="C57" s="282"/>
      <c r="D57" s="282"/>
      <c r="E57" s="53" t="s">
        <v>133</v>
      </c>
      <c r="F57" s="55">
        <v>4</v>
      </c>
      <c r="G57" s="122"/>
      <c r="H57" s="33">
        <f t="shared" si="9"/>
        <v>0</v>
      </c>
      <c r="I57" s="37">
        <f>$H$13</f>
        <v>0</v>
      </c>
      <c r="J57" s="38">
        <f t="shared" si="10"/>
        <v>0</v>
      </c>
    </row>
    <row r="58" spans="1:10" s="3" customFormat="1" ht="15" customHeight="1" x14ac:dyDescent="0.2">
      <c r="A58" s="25"/>
      <c r="B58" s="291" t="s">
        <v>6</v>
      </c>
      <c r="C58" s="292"/>
      <c r="D58" s="293"/>
      <c r="E58" s="31"/>
      <c r="F58" s="42"/>
      <c r="G58" s="33"/>
      <c r="H58" s="34">
        <f>SUM(H40:H57)</f>
        <v>0</v>
      </c>
      <c r="I58" s="34"/>
      <c r="J58" s="35">
        <f>SUM(J40:J57)</f>
        <v>0</v>
      </c>
    </row>
    <row r="59" spans="1:10" s="3" customFormat="1" ht="15" customHeight="1" x14ac:dyDescent="0.2">
      <c r="A59" s="295"/>
      <c r="B59" s="296"/>
      <c r="C59" s="296"/>
      <c r="D59" s="296"/>
      <c r="E59" s="296"/>
      <c r="F59" s="296"/>
      <c r="G59" s="296"/>
      <c r="H59" s="296"/>
      <c r="I59" s="296"/>
      <c r="J59" s="296"/>
    </row>
    <row r="60" spans="1:10" s="3" customFormat="1" ht="15" customHeight="1" x14ac:dyDescent="0.2">
      <c r="A60" s="24" t="s">
        <v>14</v>
      </c>
      <c r="B60" s="294" t="s">
        <v>15</v>
      </c>
      <c r="C60" s="294"/>
      <c r="D60" s="294"/>
      <c r="E60" s="294"/>
      <c r="F60" s="294"/>
      <c r="G60" s="294"/>
      <c r="H60" s="294"/>
      <c r="I60" s="294"/>
      <c r="J60" s="294"/>
    </row>
    <row r="61" spans="1:10" s="3" customFormat="1" ht="15" customHeight="1" x14ac:dyDescent="0.2">
      <c r="A61" s="25" t="s">
        <v>236</v>
      </c>
      <c r="B61" s="287" t="s">
        <v>115</v>
      </c>
      <c r="C61" s="288"/>
      <c r="D61" s="289"/>
      <c r="E61" s="25"/>
      <c r="F61" s="36"/>
      <c r="G61" s="33"/>
      <c r="H61" s="33">
        <f t="shared" ref="H61" si="11">G61*F61</f>
        <v>0</v>
      </c>
      <c r="I61" s="37"/>
      <c r="J61" s="38">
        <f t="shared" ref="J61" si="12">H61*(1+I61)</f>
        <v>0</v>
      </c>
    </row>
    <row r="62" spans="1:10" s="3" customFormat="1" ht="15" customHeight="1" x14ac:dyDescent="0.2">
      <c r="A62" s="25"/>
      <c r="B62" s="290" t="s">
        <v>6</v>
      </c>
      <c r="C62" s="290"/>
      <c r="D62" s="290"/>
      <c r="E62" s="31"/>
      <c r="F62" s="32"/>
      <c r="G62" s="33"/>
      <c r="H62" s="34">
        <f>SUM(H61:H61)</f>
        <v>0</v>
      </c>
      <c r="I62" s="34"/>
      <c r="J62" s="44">
        <f>SUM(J61:J61)</f>
        <v>0</v>
      </c>
    </row>
    <row r="63" spans="1:10" s="3" customFormat="1" ht="15" customHeight="1" x14ac:dyDescent="0.2">
      <c r="A63" s="295"/>
      <c r="B63" s="296"/>
      <c r="C63" s="296"/>
      <c r="D63" s="296"/>
      <c r="E63" s="296"/>
      <c r="F63" s="296"/>
      <c r="G63" s="296"/>
      <c r="H63" s="296"/>
      <c r="I63" s="296"/>
      <c r="J63" s="296"/>
    </row>
    <row r="64" spans="1:10" s="22" customFormat="1" ht="15" customHeight="1" x14ac:dyDescent="0.2">
      <c r="A64" s="39" t="s">
        <v>16</v>
      </c>
      <c r="B64" s="315" t="s">
        <v>17</v>
      </c>
      <c r="C64" s="315"/>
      <c r="D64" s="315"/>
      <c r="E64" s="315"/>
      <c r="F64" s="315"/>
      <c r="G64" s="315"/>
      <c r="H64" s="315"/>
      <c r="I64" s="315"/>
      <c r="J64" s="315"/>
    </row>
    <row r="65" spans="1:10" s="22" customFormat="1" ht="15" customHeight="1" x14ac:dyDescent="0.2">
      <c r="A65" s="65"/>
      <c r="B65" s="283" t="s">
        <v>329</v>
      </c>
      <c r="C65" s="284"/>
      <c r="D65" s="285"/>
      <c r="E65" s="66"/>
      <c r="F65" s="66"/>
      <c r="G65" s="66"/>
      <c r="H65" s="66"/>
      <c r="I65" s="66"/>
      <c r="J65" s="67"/>
    </row>
    <row r="66" spans="1:10" s="3" customFormat="1" ht="30" customHeight="1" x14ac:dyDescent="0.2">
      <c r="A66" s="25" t="s">
        <v>18</v>
      </c>
      <c r="B66" s="286" t="s">
        <v>149</v>
      </c>
      <c r="C66" s="286"/>
      <c r="D66" s="286"/>
      <c r="E66" s="26" t="s">
        <v>120</v>
      </c>
      <c r="F66" s="27">
        <f>41*3</f>
        <v>123</v>
      </c>
      <c r="G66" s="122"/>
      <c r="H66" s="28">
        <f>G66*F66</f>
        <v>0</v>
      </c>
      <c r="I66" s="29">
        <f t="shared" ref="I66:I74" si="13">$H$13</f>
        <v>0</v>
      </c>
      <c r="J66" s="30">
        <f>H66*(1+I66)</f>
        <v>0</v>
      </c>
    </row>
    <row r="67" spans="1:10" s="3" customFormat="1" ht="15" customHeight="1" x14ac:dyDescent="0.2">
      <c r="A67" s="25" t="s">
        <v>150</v>
      </c>
      <c r="B67" s="286" t="s">
        <v>148</v>
      </c>
      <c r="C67" s="286"/>
      <c r="D67" s="286"/>
      <c r="E67" s="26" t="s">
        <v>121</v>
      </c>
      <c r="F67" s="27">
        <f>450*3</f>
        <v>1350</v>
      </c>
      <c r="G67" s="122"/>
      <c r="H67" s="28">
        <f t="shared" ref="H67:H74" si="14">G67*F67</f>
        <v>0</v>
      </c>
      <c r="I67" s="29">
        <f t="shared" si="13"/>
        <v>0</v>
      </c>
      <c r="J67" s="30">
        <f t="shared" ref="J67:J74" si="15">H67*(1+I67)</f>
        <v>0</v>
      </c>
    </row>
    <row r="68" spans="1:10" s="3" customFormat="1" ht="15" customHeight="1" x14ac:dyDescent="0.2">
      <c r="A68" s="25" t="s">
        <v>151</v>
      </c>
      <c r="B68" s="282" t="s">
        <v>450</v>
      </c>
      <c r="C68" s="282"/>
      <c r="D68" s="282"/>
      <c r="E68" s="26" t="s">
        <v>133</v>
      </c>
      <c r="F68" s="27">
        <f>2.5*3</f>
        <v>7.5</v>
      </c>
      <c r="G68" s="122"/>
      <c r="H68" s="28">
        <f t="shared" si="14"/>
        <v>0</v>
      </c>
      <c r="I68" s="29">
        <f t="shared" si="13"/>
        <v>0</v>
      </c>
      <c r="J68" s="30">
        <f t="shared" si="15"/>
        <v>0</v>
      </c>
    </row>
    <row r="69" spans="1:10" s="3" customFormat="1" ht="30" customHeight="1" x14ac:dyDescent="0.2">
      <c r="A69" s="25" t="s">
        <v>152</v>
      </c>
      <c r="B69" s="286" t="s">
        <v>164</v>
      </c>
      <c r="C69" s="286"/>
      <c r="D69" s="286"/>
      <c r="E69" s="26" t="s">
        <v>120</v>
      </c>
      <c r="F69" s="27">
        <f>60.5*3</f>
        <v>181.5</v>
      </c>
      <c r="G69" s="122"/>
      <c r="H69" s="28">
        <f t="shared" si="14"/>
        <v>0</v>
      </c>
      <c r="I69" s="29">
        <f t="shared" si="13"/>
        <v>0</v>
      </c>
      <c r="J69" s="30">
        <f t="shared" si="15"/>
        <v>0</v>
      </c>
    </row>
    <row r="70" spans="1:10" s="3" customFormat="1" ht="15" customHeight="1" x14ac:dyDescent="0.2">
      <c r="A70" s="25" t="s">
        <v>153</v>
      </c>
      <c r="B70" s="286" t="s">
        <v>148</v>
      </c>
      <c r="C70" s="286"/>
      <c r="D70" s="286"/>
      <c r="E70" s="26" t="s">
        <v>121</v>
      </c>
      <c r="F70" s="27">
        <f>376.5*3</f>
        <v>1129.5</v>
      </c>
      <c r="G70" s="122"/>
      <c r="H70" s="28">
        <f t="shared" si="14"/>
        <v>0</v>
      </c>
      <c r="I70" s="29">
        <f t="shared" si="13"/>
        <v>0</v>
      </c>
      <c r="J70" s="30">
        <f t="shared" si="15"/>
        <v>0</v>
      </c>
    </row>
    <row r="71" spans="1:10" s="3" customFormat="1" ht="15" customHeight="1" x14ac:dyDescent="0.2">
      <c r="A71" s="25" t="s">
        <v>154</v>
      </c>
      <c r="B71" s="282" t="s">
        <v>450</v>
      </c>
      <c r="C71" s="282"/>
      <c r="D71" s="282"/>
      <c r="E71" s="26" t="s">
        <v>133</v>
      </c>
      <c r="F71" s="27">
        <f>5*3</f>
        <v>15</v>
      </c>
      <c r="G71" s="122"/>
      <c r="H71" s="28">
        <f t="shared" si="14"/>
        <v>0</v>
      </c>
      <c r="I71" s="29">
        <f t="shared" si="13"/>
        <v>0</v>
      </c>
      <c r="J71" s="30">
        <f t="shared" si="15"/>
        <v>0</v>
      </c>
    </row>
    <row r="72" spans="1:10" s="3" customFormat="1" ht="30" customHeight="1" x14ac:dyDescent="0.2">
      <c r="A72" s="25" t="s">
        <v>155</v>
      </c>
      <c r="B72" s="286" t="s">
        <v>165</v>
      </c>
      <c r="C72" s="286"/>
      <c r="D72" s="286"/>
      <c r="E72" s="26" t="s">
        <v>120</v>
      </c>
      <c r="F72" s="27">
        <f>24.5*3</f>
        <v>73.5</v>
      </c>
      <c r="G72" s="122"/>
      <c r="H72" s="28">
        <f t="shared" si="14"/>
        <v>0</v>
      </c>
      <c r="I72" s="29">
        <f t="shared" si="13"/>
        <v>0</v>
      </c>
      <c r="J72" s="30">
        <f t="shared" si="15"/>
        <v>0</v>
      </c>
    </row>
    <row r="73" spans="1:10" s="3" customFormat="1" ht="15" customHeight="1" x14ac:dyDescent="0.2">
      <c r="A73" s="25" t="s">
        <v>156</v>
      </c>
      <c r="B73" s="286" t="s">
        <v>148</v>
      </c>
      <c r="C73" s="286"/>
      <c r="D73" s="286"/>
      <c r="E73" s="26" t="s">
        <v>121</v>
      </c>
      <c r="F73" s="27">
        <f>186*3</f>
        <v>558</v>
      </c>
      <c r="G73" s="122"/>
      <c r="H73" s="28">
        <f t="shared" si="14"/>
        <v>0</v>
      </c>
      <c r="I73" s="29">
        <f t="shared" si="13"/>
        <v>0</v>
      </c>
      <c r="J73" s="30">
        <f t="shared" si="15"/>
        <v>0</v>
      </c>
    </row>
    <row r="74" spans="1:10" s="3" customFormat="1" ht="15" customHeight="1" x14ac:dyDescent="0.2">
      <c r="A74" s="25" t="s">
        <v>157</v>
      </c>
      <c r="B74" s="282" t="s">
        <v>450</v>
      </c>
      <c r="C74" s="282"/>
      <c r="D74" s="282"/>
      <c r="E74" s="26" t="s">
        <v>133</v>
      </c>
      <c r="F74" s="27">
        <f>3*3</f>
        <v>9</v>
      </c>
      <c r="G74" s="122"/>
      <c r="H74" s="28">
        <f t="shared" si="14"/>
        <v>0</v>
      </c>
      <c r="I74" s="29">
        <f t="shared" si="13"/>
        <v>0</v>
      </c>
      <c r="J74" s="30">
        <f t="shared" si="15"/>
        <v>0</v>
      </c>
    </row>
    <row r="75" spans="1:10" s="3" customFormat="1" ht="15" customHeight="1" x14ac:dyDescent="0.2">
      <c r="A75" s="25"/>
      <c r="B75" s="283" t="s">
        <v>330</v>
      </c>
      <c r="C75" s="284"/>
      <c r="D75" s="285"/>
      <c r="E75" s="26"/>
      <c r="F75" s="27"/>
      <c r="G75" s="33"/>
      <c r="H75" s="28"/>
      <c r="I75" s="29"/>
      <c r="J75" s="30"/>
    </row>
    <row r="76" spans="1:10" s="3" customFormat="1" ht="30" customHeight="1" x14ac:dyDescent="0.2">
      <c r="A76" s="25" t="s">
        <v>158</v>
      </c>
      <c r="B76" s="286" t="s">
        <v>149</v>
      </c>
      <c r="C76" s="286"/>
      <c r="D76" s="286"/>
      <c r="E76" s="26" t="s">
        <v>120</v>
      </c>
      <c r="F76" s="27">
        <v>20</v>
      </c>
      <c r="G76" s="122"/>
      <c r="H76" s="28">
        <f>G76*F76</f>
        <v>0</v>
      </c>
      <c r="I76" s="29">
        <f t="shared" ref="I76:I84" si="16">$H$13</f>
        <v>0</v>
      </c>
      <c r="J76" s="30">
        <f>H76*(1+I76)</f>
        <v>0</v>
      </c>
    </row>
    <row r="77" spans="1:10" s="3" customFormat="1" ht="15" customHeight="1" x14ac:dyDescent="0.2">
      <c r="A77" s="25" t="s">
        <v>159</v>
      </c>
      <c r="B77" s="286" t="s">
        <v>148</v>
      </c>
      <c r="C77" s="286"/>
      <c r="D77" s="286"/>
      <c r="E77" s="26" t="s">
        <v>121</v>
      </c>
      <c r="F77" s="27">
        <v>164</v>
      </c>
      <c r="G77" s="122"/>
      <c r="H77" s="28">
        <f t="shared" ref="H77:H84" si="17">G77*F77</f>
        <v>0</v>
      </c>
      <c r="I77" s="29">
        <f t="shared" si="16"/>
        <v>0</v>
      </c>
      <c r="J77" s="30">
        <f t="shared" ref="J77:J84" si="18">H77*(1+I77)</f>
        <v>0</v>
      </c>
    </row>
    <row r="78" spans="1:10" s="3" customFormat="1" ht="15" customHeight="1" x14ac:dyDescent="0.2">
      <c r="A78" s="25" t="s">
        <v>160</v>
      </c>
      <c r="B78" s="282" t="s">
        <v>450</v>
      </c>
      <c r="C78" s="282"/>
      <c r="D78" s="282"/>
      <c r="E78" s="26" t="s">
        <v>133</v>
      </c>
      <c r="F78" s="27">
        <v>1</v>
      </c>
      <c r="G78" s="122"/>
      <c r="H78" s="28">
        <f t="shared" si="17"/>
        <v>0</v>
      </c>
      <c r="I78" s="29">
        <f t="shared" si="16"/>
        <v>0</v>
      </c>
      <c r="J78" s="30">
        <f t="shared" si="18"/>
        <v>0</v>
      </c>
    </row>
    <row r="79" spans="1:10" s="3" customFormat="1" ht="30" customHeight="1" x14ac:dyDescent="0.2">
      <c r="A79" s="25" t="s">
        <v>161</v>
      </c>
      <c r="B79" s="286" t="s">
        <v>164</v>
      </c>
      <c r="C79" s="286"/>
      <c r="D79" s="286"/>
      <c r="E79" s="26" t="s">
        <v>120</v>
      </c>
      <c r="F79" s="27">
        <v>10</v>
      </c>
      <c r="G79" s="122"/>
      <c r="H79" s="28">
        <f t="shared" si="17"/>
        <v>0</v>
      </c>
      <c r="I79" s="29">
        <f t="shared" si="16"/>
        <v>0</v>
      </c>
      <c r="J79" s="30">
        <f t="shared" si="18"/>
        <v>0</v>
      </c>
    </row>
    <row r="80" spans="1:10" s="3" customFormat="1" ht="15" customHeight="1" x14ac:dyDescent="0.2">
      <c r="A80" s="25" t="s">
        <v>162</v>
      </c>
      <c r="B80" s="286" t="s">
        <v>148</v>
      </c>
      <c r="C80" s="286"/>
      <c r="D80" s="286"/>
      <c r="E80" s="26" t="s">
        <v>121</v>
      </c>
      <c r="F80" s="27">
        <v>121</v>
      </c>
      <c r="G80" s="122"/>
      <c r="H80" s="28">
        <f t="shared" si="17"/>
        <v>0</v>
      </c>
      <c r="I80" s="29">
        <f t="shared" si="16"/>
        <v>0</v>
      </c>
      <c r="J80" s="30">
        <f t="shared" si="18"/>
        <v>0</v>
      </c>
    </row>
    <row r="81" spans="1:10" s="3" customFormat="1" ht="15" customHeight="1" x14ac:dyDescent="0.2">
      <c r="A81" s="25" t="s">
        <v>163</v>
      </c>
      <c r="B81" s="282" t="s">
        <v>450</v>
      </c>
      <c r="C81" s="282"/>
      <c r="D81" s="282"/>
      <c r="E81" s="26" t="s">
        <v>133</v>
      </c>
      <c r="F81" s="27">
        <v>2</v>
      </c>
      <c r="G81" s="122"/>
      <c r="H81" s="28">
        <f t="shared" si="17"/>
        <v>0</v>
      </c>
      <c r="I81" s="29">
        <f t="shared" si="16"/>
        <v>0</v>
      </c>
      <c r="J81" s="30">
        <f t="shared" si="18"/>
        <v>0</v>
      </c>
    </row>
    <row r="82" spans="1:10" s="3" customFormat="1" ht="30" customHeight="1" x14ac:dyDescent="0.2">
      <c r="A82" s="25" t="s">
        <v>239</v>
      </c>
      <c r="B82" s="286" t="s">
        <v>165</v>
      </c>
      <c r="C82" s="286"/>
      <c r="D82" s="286"/>
      <c r="E82" s="26" t="s">
        <v>120</v>
      </c>
      <c r="F82" s="27">
        <v>18</v>
      </c>
      <c r="G82" s="122"/>
      <c r="H82" s="28">
        <f t="shared" si="17"/>
        <v>0</v>
      </c>
      <c r="I82" s="29">
        <f t="shared" si="16"/>
        <v>0</v>
      </c>
      <c r="J82" s="30">
        <f t="shared" si="18"/>
        <v>0</v>
      </c>
    </row>
    <row r="83" spans="1:10" s="3" customFormat="1" ht="15" customHeight="1" x14ac:dyDescent="0.2">
      <c r="A83" s="25" t="s">
        <v>240</v>
      </c>
      <c r="B83" s="286" t="s">
        <v>148</v>
      </c>
      <c r="C83" s="286"/>
      <c r="D83" s="286"/>
      <c r="E83" s="26" t="s">
        <v>121</v>
      </c>
      <c r="F83" s="27">
        <v>60</v>
      </c>
      <c r="G83" s="122"/>
      <c r="H83" s="28">
        <f t="shared" si="17"/>
        <v>0</v>
      </c>
      <c r="I83" s="29">
        <f t="shared" si="16"/>
        <v>0</v>
      </c>
      <c r="J83" s="30">
        <f t="shared" si="18"/>
        <v>0</v>
      </c>
    </row>
    <row r="84" spans="1:10" s="3" customFormat="1" ht="15" customHeight="1" x14ac:dyDescent="0.2">
      <c r="A84" s="25" t="s">
        <v>241</v>
      </c>
      <c r="B84" s="282" t="s">
        <v>450</v>
      </c>
      <c r="C84" s="282"/>
      <c r="D84" s="282"/>
      <c r="E84" s="26" t="s">
        <v>133</v>
      </c>
      <c r="F84" s="27">
        <v>2</v>
      </c>
      <c r="G84" s="122"/>
      <c r="H84" s="28">
        <f t="shared" si="17"/>
        <v>0</v>
      </c>
      <c r="I84" s="29">
        <f t="shared" si="16"/>
        <v>0</v>
      </c>
      <c r="J84" s="30">
        <f t="shared" si="18"/>
        <v>0</v>
      </c>
    </row>
    <row r="85" spans="1:10" s="3" customFormat="1" ht="15" customHeight="1" x14ac:dyDescent="0.2">
      <c r="A85" s="25"/>
      <c r="B85" s="290" t="s">
        <v>381</v>
      </c>
      <c r="C85" s="290"/>
      <c r="D85" s="290"/>
      <c r="E85" s="53"/>
      <c r="F85" s="55"/>
      <c r="G85" s="56"/>
      <c r="H85" s="56"/>
      <c r="I85" s="58"/>
      <c r="J85" s="59"/>
    </row>
    <row r="86" spans="1:10" s="3" customFormat="1" ht="30" customHeight="1" x14ac:dyDescent="0.2">
      <c r="A86" s="25" t="s">
        <v>243</v>
      </c>
      <c r="B86" s="286" t="s">
        <v>149</v>
      </c>
      <c r="C86" s="286"/>
      <c r="D86" s="286"/>
      <c r="E86" s="26" t="s">
        <v>120</v>
      </c>
      <c r="F86" s="55">
        <v>34</v>
      </c>
      <c r="G86" s="122"/>
      <c r="H86" s="28">
        <f>G86*F86</f>
        <v>0</v>
      </c>
      <c r="I86" s="29">
        <f t="shared" ref="I86:I91" si="19">$H$13</f>
        <v>0</v>
      </c>
      <c r="J86" s="30">
        <f>H86*(1+I86)</f>
        <v>0</v>
      </c>
    </row>
    <row r="87" spans="1:10" s="3" customFormat="1" ht="15" customHeight="1" x14ac:dyDescent="0.2">
      <c r="A87" s="25" t="s">
        <v>244</v>
      </c>
      <c r="B87" s="286" t="s">
        <v>148</v>
      </c>
      <c r="C87" s="286"/>
      <c r="D87" s="286"/>
      <c r="E87" s="26" t="s">
        <v>121</v>
      </c>
      <c r="F87" s="55">
        <v>322.5</v>
      </c>
      <c r="G87" s="122"/>
      <c r="H87" s="28">
        <f t="shared" ref="H87:H91" si="20">G87*F87</f>
        <v>0</v>
      </c>
      <c r="I87" s="29">
        <f t="shared" si="19"/>
        <v>0</v>
      </c>
      <c r="J87" s="30">
        <f t="shared" ref="J87:J91" si="21">H87*(1+I87)</f>
        <v>0</v>
      </c>
    </row>
    <row r="88" spans="1:10" s="3" customFormat="1" ht="15" customHeight="1" x14ac:dyDescent="0.2">
      <c r="A88" s="25" t="s">
        <v>245</v>
      </c>
      <c r="B88" s="282" t="s">
        <v>249</v>
      </c>
      <c r="C88" s="282"/>
      <c r="D88" s="282"/>
      <c r="E88" s="26" t="s">
        <v>133</v>
      </c>
      <c r="F88" s="55">
        <v>3.5</v>
      </c>
      <c r="G88" s="122"/>
      <c r="H88" s="28">
        <f t="shared" si="20"/>
        <v>0</v>
      </c>
      <c r="I88" s="29">
        <f t="shared" si="19"/>
        <v>0</v>
      </c>
      <c r="J88" s="30">
        <f t="shared" si="21"/>
        <v>0</v>
      </c>
    </row>
    <row r="89" spans="1:10" s="3" customFormat="1" ht="30" customHeight="1" x14ac:dyDescent="0.2">
      <c r="A89" s="25" t="s">
        <v>246</v>
      </c>
      <c r="B89" s="286" t="s">
        <v>209</v>
      </c>
      <c r="C89" s="286"/>
      <c r="D89" s="286"/>
      <c r="E89" s="25" t="s">
        <v>120</v>
      </c>
      <c r="F89" s="55">
        <v>37</v>
      </c>
      <c r="G89" s="122"/>
      <c r="H89" s="33">
        <f t="shared" si="20"/>
        <v>0</v>
      </c>
      <c r="I89" s="29">
        <f t="shared" si="19"/>
        <v>0</v>
      </c>
      <c r="J89" s="38">
        <f t="shared" si="21"/>
        <v>0</v>
      </c>
    </row>
    <row r="90" spans="1:10" s="3" customFormat="1" ht="15" customHeight="1" x14ac:dyDescent="0.2">
      <c r="A90" s="25" t="s">
        <v>247</v>
      </c>
      <c r="B90" s="286" t="s">
        <v>148</v>
      </c>
      <c r="C90" s="286"/>
      <c r="D90" s="286"/>
      <c r="E90" s="25" t="s">
        <v>121</v>
      </c>
      <c r="F90" s="55">
        <v>328.5</v>
      </c>
      <c r="G90" s="122"/>
      <c r="H90" s="33">
        <f t="shared" si="20"/>
        <v>0</v>
      </c>
      <c r="I90" s="29">
        <f t="shared" si="19"/>
        <v>0</v>
      </c>
      <c r="J90" s="38">
        <f t="shared" si="21"/>
        <v>0</v>
      </c>
    </row>
    <row r="91" spans="1:10" s="3" customFormat="1" ht="15" customHeight="1" x14ac:dyDescent="0.2">
      <c r="A91" s="25" t="s">
        <v>248</v>
      </c>
      <c r="B91" s="282" t="s">
        <v>249</v>
      </c>
      <c r="C91" s="282"/>
      <c r="D91" s="282"/>
      <c r="E91" s="25" t="s">
        <v>133</v>
      </c>
      <c r="F91" s="55">
        <v>4</v>
      </c>
      <c r="G91" s="122"/>
      <c r="H91" s="33">
        <f t="shared" si="20"/>
        <v>0</v>
      </c>
      <c r="I91" s="29">
        <f t="shared" si="19"/>
        <v>0</v>
      </c>
      <c r="J91" s="38">
        <f t="shared" si="21"/>
        <v>0</v>
      </c>
    </row>
    <row r="92" spans="1:10" s="3" customFormat="1" ht="15" customHeight="1" x14ac:dyDescent="0.2">
      <c r="A92" s="25"/>
      <c r="B92" s="290" t="s">
        <v>6</v>
      </c>
      <c r="C92" s="290"/>
      <c r="D92" s="290"/>
      <c r="E92" s="31"/>
      <c r="F92" s="42"/>
      <c r="G92" s="33"/>
      <c r="H92" s="43">
        <f>SUM(H66:H91)</f>
        <v>0</v>
      </c>
      <c r="I92" s="34"/>
      <c r="J92" s="35">
        <f>SUM(J66:J91)</f>
        <v>0</v>
      </c>
    </row>
    <row r="93" spans="1:10" s="3" customFormat="1" ht="15" customHeight="1" x14ac:dyDescent="0.2">
      <c r="A93" s="295"/>
      <c r="B93" s="296"/>
      <c r="C93" s="296"/>
      <c r="D93" s="296"/>
      <c r="E93" s="296"/>
      <c r="F93" s="296"/>
      <c r="G93" s="296"/>
      <c r="H93" s="296"/>
      <c r="I93" s="296"/>
      <c r="J93" s="296"/>
    </row>
    <row r="94" spans="1:10" s="3" customFormat="1" ht="15" customHeight="1" x14ac:dyDescent="0.2">
      <c r="A94" s="24" t="s">
        <v>19</v>
      </c>
      <c r="B94" s="294" t="s">
        <v>69</v>
      </c>
      <c r="C94" s="294"/>
      <c r="D94" s="294"/>
      <c r="E94" s="294"/>
      <c r="F94" s="294"/>
      <c r="G94" s="294"/>
      <c r="H94" s="294"/>
      <c r="I94" s="294"/>
      <c r="J94" s="294"/>
    </row>
    <row r="95" spans="1:10" s="3" customFormat="1" ht="30" customHeight="1" x14ac:dyDescent="0.2">
      <c r="A95" s="54" t="s">
        <v>20</v>
      </c>
      <c r="B95" s="314" t="s">
        <v>298</v>
      </c>
      <c r="C95" s="314"/>
      <c r="D95" s="314"/>
      <c r="E95" s="54" t="s">
        <v>120</v>
      </c>
      <c r="F95" s="63">
        <v>240</v>
      </c>
      <c r="G95" s="123"/>
      <c r="H95" s="57">
        <f t="shared" ref="H95" si="22">G95*F95</f>
        <v>0</v>
      </c>
      <c r="I95" s="60">
        <f>$H$13</f>
        <v>0</v>
      </c>
      <c r="J95" s="62">
        <f t="shared" ref="J95" si="23">H95*(1+I95)</f>
        <v>0</v>
      </c>
    </row>
    <row r="96" spans="1:10" s="3" customFormat="1" ht="30" customHeight="1" x14ac:dyDescent="0.2">
      <c r="A96" s="54" t="s">
        <v>297</v>
      </c>
      <c r="B96" s="314" t="s">
        <v>413</v>
      </c>
      <c r="C96" s="314"/>
      <c r="D96" s="314"/>
      <c r="E96" s="54" t="s">
        <v>120</v>
      </c>
      <c r="F96" s="63">
        <v>228</v>
      </c>
      <c r="G96" s="123"/>
      <c r="H96" s="57">
        <f t="shared" ref="H96" si="24">G96*F96</f>
        <v>0</v>
      </c>
      <c r="I96" s="60">
        <f>$H$13</f>
        <v>0</v>
      </c>
      <c r="J96" s="62">
        <f t="shared" ref="J96" si="25">H96*(1+I96)</f>
        <v>0</v>
      </c>
    </row>
    <row r="97" spans="1:10" s="3" customFormat="1" ht="30" customHeight="1" x14ac:dyDescent="0.2">
      <c r="A97" s="54" t="s">
        <v>412</v>
      </c>
      <c r="B97" s="314" t="s">
        <v>415</v>
      </c>
      <c r="C97" s="314"/>
      <c r="D97" s="314"/>
      <c r="E97" s="54" t="s">
        <v>120</v>
      </c>
      <c r="F97" s="55">
        <f>(253.9+352.2+346.4+346.4+346.4+444.3+129.5)+(90.5+295.1+372.6+471.1+471.1+471.1+786.5+248.7)-(1.2*0.6*90)</f>
        <v>5361</v>
      </c>
      <c r="G97" s="122"/>
      <c r="H97" s="57">
        <f t="shared" ref="H97" si="26">G97*F97</f>
        <v>0</v>
      </c>
      <c r="I97" s="60">
        <f>$H$13</f>
        <v>0</v>
      </c>
      <c r="J97" s="62">
        <f t="shared" ref="J97" si="27">H97*(1+I97)</f>
        <v>0</v>
      </c>
    </row>
    <row r="98" spans="1:10" s="3" customFormat="1" ht="15" customHeight="1" x14ac:dyDescent="0.2">
      <c r="A98" s="25"/>
      <c r="B98" s="290" t="s">
        <v>6</v>
      </c>
      <c r="C98" s="290"/>
      <c r="D98" s="290"/>
      <c r="E98" s="31"/>
      <c r="F98" s="42"/>
      <c r="G98" s="33"/>
      <c r="H98" s="34">
        <f>SUM(H95:H97)</f>
        <v>0</v>
      </c>
      <c r="I98" s="34"/>
      <c r="J98" s="35">
        <f>SUM(J95:J97)</f>
        <v>0</v>
      </c>
    </row>
    <row r="99" spans="1:10" s="3" customFormat="1" ht="15" customHeight="1" x14ac:dyDescent="0.2">
      <c r="A99" s="295"/>
      <c r="B99" s="296"/>
      <c r="C99" s="296"/>
      <c r="D99" s="296"/>
      <c r="E99" s="296"/>
      <c r="F99" s="296"/>
      <c r="G99" s="296"/>
      <c r="H99" s="296"/>
      <c r="I99" s="296"/>
      <c r="J99" s="296"/>
    </row>
    <row r="100" spans="1:10" s="3" customFormat="1" ht="15" customHeight="1" x14ac:dyDescent="0.2">
      <c r="A100" s="24" t="s">
        <v>21</v>
      </c>
      <c r="B100" s="294" t="s">
        <v>70</v>
      </c>
      <c r="C100" s="294"/>
      <c r="D100" s="294"/>
      <c r="E100" s="294"/>
      <c r="F100" s="294"/>
      <c r="G100" s="294"/>
      <c r="H100" s="294"/>
      <c r="I100" s="294"/>
      <c r="J100" s="294"/>
    </row>
    <row r="101" spans="1:10" s="3" customFormat="1" ht="15" customHeight="1" x14ac:dyDescent="0.2">
      <c r="A101" s="26"/>
      <c r="B101" s="290" t="s">
        <v>130</v>
      </c>
      <c r="C101" s="290"/>
      <c r="D101" s="290"/>
      <c r="E101" s="26"/>
      <c r="F101" s="40"/>
      <c r="G101" s="33"/>
      <c r="H101" s="28"/>
      <c r="I101" s="29"/>
      <c r="J101" s="30"/>
    </row>
    <row r="102" spans="1:10" s="3" customFormat="1" ht="15" customHeight="1" x14ac:dyDescent="0.2">
      <c r="A102" s="26" t="s">
        <v>22</v>
      </c>
      <c r="B102" s="282" t="s">
        <v>275</v>
      </c>
      <c r="C102" s="282"/>
      <c r="D102" s="282"/>
      <c r="E102" s="26" t="s">
        <v>169</v>
      </c>
      <c r="F102" s="40">
        <v>199</v>
      </c>
      <c r="G102" s="122"/>
      <c r="H102" s="28">
        <f t="shared" ref="H102:H110" si="28">G102*F102</f>
        <v>0</v>
      </c>
      <c r="I102" s="29">
        <f t="shared" ref="I102:I116" si="29">$H$14</f>
        <v>0</v>
      </c>
      <c r="J102" s="30">
        <f t="shared" ref="J102" si="30">H102*(1+I102)</f>
        <v>0</v>
      </c>
    </row>
    <row r="103" spans="1:10" s="3" customFormat="1" ht="15" customHeight="1" x14ac:dyDescent="0.2">
      <c r="A103" s="26" t="s">
        <v>166</v>
      </c>
      <c r="B103" s="282" t="s">
        <v>401</v>
      </c>
      <c r="C103" s="282"/>
      <c r="D103" s="282"/>
      <c r="E103" s="26" t="s">
        <v>169</v>
      </c>
      <c r="F103" s="40">
        <v>46</v>
      </c>
      <c r="G103" s="122"/>
      <c r="H103" s="28">
        <f t="shared" si="28"/>
        <v>0</v>
      </c>
      <c r="I103" s="29">
        <f t="shared" si="29"/>
        <v>0</v>
      </c>
      <c r="J103" s="30">
        <f t="shared" ref="J103" si="31">H103*(1+I103)</f>
        <v>0</v>
      </c>
    </row>
    <row r="104" spans="1:10" s="3" customFormat="1" ht="15" customHeight="1" x14ac:dyDescent="0.2">
      <c r="A104" s="26" t="s">
        <v>167</v>
      </c>
      <c r="B104" s="282" t="s">
        <v>276</v>
      </c>
      <c r="C104" s="282"/>
      <c r="D104" s="282"/>
      <c r="E104" s="26" t="s">
        <v>169</v>
      </c>
      <c r="F104" s="40">
        <v>23</v>
      </c>
      <c r="G104" s="122"/>
      <c r="H104" s="28">
        <f t="shared" si="28"/>
        <v>0</v>
      </c>
      <c r="I104" s="29">
        <f t="shared" si="29"/>
        <v>0</v>
      </c>
      <c r="J104" s="30">
        <f t="shared" ref="J104" si="32">H104*(1+I104)</f>
        <v>0</v>
      </c>
    </row>
    <row r="105" spans="1:10" s="3" customFormat="1" ht="15" customHeight="1" x14ac:dyDescent="0.2">
      <c r="A105" s="26" t="s">
        <v>192</v>
      </c>
      <c r="B105" s="282" t="s">
        <v>402</v>
      </c>
      <c r="C105" s="282"/>
      <c r="D105" s="282"/>
      <c r="E105" s="26" t="s">
        <v>169</v>
      </c>
      <c r="F105" s="40">
        <v>4</v>
      </c>
      <c r="G105" s="122"/>
      <c r="H105" s="28">
        <f t="shared" si="28"/>
        <v>0</v>
      </c>
      <c r="I105" s="29">
        <f t="shared" si="29"/>
        <v>0</v>
      </c>
      <c r="J105" s="30">
        <f t="shared" ref="J105" si="33">H105*(1+I105)</f>
        <v>0</v>
      </c>
    </row>
    <row r="106" spans="1:10" s="3" customFormat="1" ht="15" customHeight="1" x14ac:dyDescent="0.2">
      <c r="A106" s="26" t="s">
        <v>251</v>
      </c>
      <c r="B106" s="282" t="s">
        <v>403</v>
      </c>
      <c r="C106" s="282"/>
      <c r="D106" s="282"/>
      <c r="E106" s="26" t="s">
        <v>169</v>
      </c>
      <c r="F106" s="40">
        <v>4</v>
      </c>
      <c r="G106" s="122"/>
      <c r="H106" s="28">
        <f t="shared" si="28"/>
        <v>0</v>
      </c>
      <c r="I106" s="29">
        <f t="shared" si="29"/>
        <v>0</v>
      </c>
      <c r="J106" s="30">
        <f t="shared" ref="J106" si="34">H106*(1+I106)</f>
        <v>0</v>
      </c>
    </row>
    <row r="107" spans="1:10" s="3" customFormat="1" ht="15" customHeight="1" x14ac:dyDescent="0.2">
      <c r="A107" s="26" t="s">
        <v>255</v>
      </c>
      <c r="B107" s="282" t="s">
        <v>378</v>
      </c>
      <c r="C107" s="282"/>
      <c r="D107" s="282"/>
      <c r="E107" s="26" t="s">
        <v>169</v>
      </c>
      <c r="F107" s="40">
        <v>93</v>
      </c>
      <c r="G107" s="122"/>
      <c r="H107" s="28">
        <f t="shared" si="28"/>
        <v>0</v>
      </c>
      <c r="I107" s="29">
        <f t="shared" si="29"/>
        <v>0</v>
      </c>
      <c r="J107" s="30">
        <f t="shared" ref="J107:J111" si="35">H107*(1+I107)</f>
        <v>0</v>
      </c>
    </row>
    <row r="108" spans="1:10" s="3" customFormat="1" ht="15" customHeight="1" x14ac:dyDescent="0.2">
      <c r="A108" s="26" t="s">
        <v>256</v>
      </c>
      <c r="B108" s="282" t="s">
        <v>277</v>
      </c>
      <c r="C108" s="282"/>
      <c r="D108" s="282"/>
      <c r="E108" s="26" t="s">
        <v>169</v>
      </c>
      <c r="F108" s="40">
        <v>19</v>
      </c>
      <c r="G108" s="122"/>
      <c r="H108" s="28">
        <f t="shared" si="28"/>
        <v>0</v>
      </c>
      <c r="I108" s="29">
        <f t="shared" si="29"/>
        <v>0</v>
      </c>
      <c r="J108" s="30">
        <f t="shared" si="35"/>
        <v>0</v>
      </c>
    </row>
    <row r="109" spans="1:10" s="3" customFormat="1" ht="15" customHeight="1" x14ac:dyDescent="0.2">
      <c r="A109" s="26" t="s">
        <v>257</v>
      </c>
      <c r="B109" s="282" t="s">
        <v>404</v>
      </c>
      <c r="C109" s="282"/>
      <c r="D109" s="282"/>
      <c r="E109" s="26" t="s">
        <v>169</v>
      </c>
      <c r="F109" s="40">
        <v>5</v>
      </c>
      <c r="G109" s="122"/>
      <c r="H109" s="28">
        <f t="shared" si="28"/>
        <v>0</v>
      </c>
      <c r="I109" s="29">
        <f t="shared" si="29"/>
        <v>0</v>
      </c>
      <c r="J109" s="30">
        <f t="shared" si="35"/>
        <v>0</v>
      </c>
    </row>
    <row r="110" spans="1:10" s="3" customFormat="1" ht="15" customHeight="1" x14ac:dyDescent="0.2">
      <c r="A110" s="26" t="s">
        <v>258</v>
      </c>
      <c r="B110" s="282" t="s">
        <v>405</v>
      </c>
      <c r="C110" s="282"/>
      <c r="D110" s="282"/>
      <c r="E110" s="26" t="s">
        <v>169</v>
      </c>
      <c r="F110" s="40">
        <v>4</v>
      </c>
      <c r="G110" s="122"/>
      <c r="H110" s="28">
        <f t="shared" si="28"/>
        <v>0</v>
      </c>
      <c r="I110" s="29">
        <f t="shared" si="29"/>
        <v>0</v>
      </c>
      <c r="J110" s="30">
        <f t="shared" ref="J110" si="36">H110*(1+I110)</f>
        <v>0</v>
      </c>
    </row>
    <row r="111" spans="1:10" s="3" customFormat="1" ht="15" customHeight="1" x14ac:dyDescent="0.2">
      <c r="A111" s="26" t="s">
        <v>259</v>
      </c>
      <c r="B111" s="282" t="s">
        <v>406</v>
      </c>
      <c r="C111" s="282"/>
      <c r="D111" s="282"/>
      <c r="E111" s="26" t="s">
        <v>169</v>
      </c>
      <c r="F111" s="40">
        <v>4</v>
      </c>
      <c r="G111" s="122"/>
      <c r="H111" s="28">
        <f t="shared" ref="H111" si="37">G111*F111</f>
        <v>0</v>
      </c>
      <c r="I111" s="29">
        <f t="shared" si="29"/>
        <v>0</v>
      </c>
      <c r="J111" s="30">
        <f t="shared" si="35"/>
        <v>0</v>
      </c>
    </row>
    <row r="112" spans="1:10" s="3" customFormat="1" ht="30" customHeight="1" x14ac:dyDescent="0.2">
      <c r="A112" s="26" t="s">
        <v>260</v>
      </c>
      <c r="B112" s="282" t="s">
        <v>282</v>
      </c>
      <c r="C112" s="282"/>
      <c r="D112" s="282"/>
      <c r="E112" s="26" t="s">
        <v>169</v>
      </c>
      <c r="F112" s="40">
        <v>133</v>
      </c>
      <c r="G112" s="122"/>
      <c r="H112" s="28">
        <f t="shared" ref="H112:H113" si="38">G112*F112</f>
        <v>0</v>
      </c>
      <c r="I112" s="29">
        <f t="shared" si="29"/>
        <v>0</v>
      </c>
      <c r="J112" s="30">
        <f t="shared" ref="J112:J113" si="39">H112*(1+I112)</f>
        <v>0</v>
      </c>
    </row>
    <row r="113" spans="1:10" s="3" customFormat="1" ht="15" customHeight="1" x14ac:dyDescent="0.2">
      <c r="A113" s="26" t="s">
        <v>261</v>
      </c>
      <c r="B113" s="282" t="s">
        <v>407</v>
      </c>
      <c r="C113" s="282"/>
      <c r="D113" s="282"/>
      <c r="E113" s="26" t="s">
        <v>169</v>
      </c>
      <c r="F113" s="40">
        <v>4</v>
      </c>
      <c r="G113" s="122"/>
      <c r="H113" s="28">
        <f t="shared" si="38"/>
        <v>0</v>
      </c>
      <c r="I113" s="29">
        <f t="shared" si="29"/>
        <v>0</v>
      </c>
      <c r="J113" s="30">
        <f t="shared" si="39"/>
        <v>0</v>
      </c>
    </row>
    <row r="114" spans="1:10" s="3" customFormat="1" ht="15" customHeight="1" x14ac:dyDescent="0.2">
      <c r="A114" s="26" t="s">
        <v>262</v>
      </c>
      <c r="B114" s="282" t="s">
        <v>408</v>
      </c>
      <c r="C114" s="282"/>
      <c r="D114" s="282"/>
      <c r="E114" s="26" t="s">
        <v>169</v>
      </c>
      <c r="F114" s="40">
        <v>1</v>
      </c>
      <c r="G114" s="122"/>
      <c r="H114" s="28">
        <f t="shared" ref="H114" si="40">G114*F114</f>
        <v>0</v>
      </c>
      <c r="I114" s="29">
        <f t="shared" si="29"/>
        <v>0</v>
      </c>
      <c r="J114" s="30">
        <f t="shared" ref="J114" si="41">H114*(1+I114)</f>
        <v>0</v>
      </c>
    </row>
    <row r="115" spans="1:10" s="3" customFormat="1" ht="15" customHeight="1" x14ac:dyDescent="0.2">
      <c r="A115" s="26" t="s">
        <v>273</v>
      </c>
      <c r="B115" s="282" t="s">
        <v>409</v>
      </c>
      <c r="C115" s="282"/>
      <c r="D115" s="282"/>
      <c r="E115" s="26" t="s">
        <v>169</v>
      </c>
      <c r="F115" s="40">
        <v>3</v>
      </c>
      <c r="G115" s="122"/>
      <c r="H115" s="28">
        <f t="shared" ref="H115" si="42">G115*F115</f>
        <v>0</v>
      </c>
      <c r="I115" s="29">
        <f t="shared" si="29"/>
        <v>0</v>
      </c>
      <c r="J115" s="30">
        <f t="shared" ref="J115" si="43">H115*(1+I115)</f>
        <v>0</v>
      </c>
    </row>
    <row r="116" spans="1:10" s="3" customFormat="1" ht="15" customHeight="1" x14ac:dyDescent="0.2">
      <c r="A116" s="26" t="s">
        <v>410</v>
      </c>
      <c r="B116" s="286" t="s">
        <v>411</v>
      </c>
      <c r="C116" s="286"/>
      <c r="D116" s="286"/>
      <c r="E116" s="26" t="s">
        <v>120</v>
      </c>
      <c r="F116" s="40">
        <v>19</v>
      </c>
      <c r="G116" s="122"/>
      <c r="H116" s="28">
        <f>G116*F116</f>
        <v>0</v>
      </c>
      <c r="I116" s="29">
        <f t="shared" si="29"/>
        <v>0</v>
      </c>
      <c r="J116" s="30">
        <f>H116*(1+I116)</f>
        <v>0</v>
      </c>
    </row>
    <row r="117" spans="1:10" s="3" customFormat="1" ht="15" customHeight="1" x14ac:dyDescent="0.2">
      <c r="A117" s="54"/>
      <c r="B117" s="290" t="s">
        <v>380</v>
      </c>
      <c r="C117" s="290"/>
      <c r="D117" s="290"/>
      <c r="E117" s="54"/>
      <c r="F117" s="63"/>
      <c r="G117" s="56"/>
      <c r="H117" s="57"/>
      <c r="I117" s="60"/>
      <c r="J117" s="62"/>
    </row>
    <row r="118" spans="1:10" s="3" customFormat="1" ht="15" customHeight="1" x14ac:dyDescent="0.2">
      <c r="A118" s="26" t="s">
        <v>452</v>
      </c>
      <c r="B118" s="286" t="s">
        <v>414</v>
      </c>
      <c r="C118" s="286"/>
      <c r="D118" s="286"/>
      <c r="E118" s="26" t="s">
        <v>120</v>
      </c>
      <c r="F118" s="27">
        <v>4657</v>
      </c>
      <c r="G118" s="122"/>
      <c r="H118" s="28">
        <f>G118*F118</f>
        <v>0</v>
      </c>
      <c r="I118" s="29">
        <f>$H$14</f>
        <v>0</v>
      </c>
      <c r="J118" s="30">
        <f>H118*(1+I118)</f>
        <v>0</v>
      </c>
    </row>
    <row r="119" spans="1:10" s="3" customFormat="1" ht="15" customHeight="1" x14ac:dyDescent="0.2">
      <c r="A119" s="54"/>
      <c r="B119" s="290" t="s">
        <v>379</v>
      </c>
      <c r="C119" s="290"/>
      <c r="D119" s="290"/>
      <c r="E119" s="54"/>
      <c r="F119" s="55"/>
      <c r="G119" s="56"/>
      <c r="H119" s="57"/>
      <c r="I119" s="60"/>
      <c r="J119" s="62"/>
    </row>
    <row r="120" spans="1:10" s="3" customFormat="1" ht="15" customHeight="1" x14ac:dyDescent="0.2">
      <c r="A120" s="26" t="s">
        <v>453</v>
      </c>
      <c r="B120" s="286" t="s">
        <v>377</v>
      </c>
      <c r="C120" s="286"/>
      <c r="D120" s="286"/>
      <c r="E120" s="26" t="s">
        <v>128</v>
      </c>
      <c r="F120" s="40">
        <v>16</v>
      </c>
      <c r="G120" s="122"/>
      <c r="H120" s="28">
        <f>G120*F120</f>
        <v>0</v>
      </c>
      <c r="I120" s="29">
        <f>$H$14</f>
        <v>0</v>
      </c>
      <c r="J120" s="30">
        <f>H120*(1+I120)</f>
        <v>0</v>
      </c>
    </row>
    <row r="121" spans="1:10" s="3" customFormat="1" ht="15" customHeight="1" x14ac:dyDescent="0.2">
      <c r="A121" s="25"/>
      <c r="B121" s="290" t="s">
        <v>6</v>
      </c>
      <c r="C121" s="290"/>
      <c r="D121" s="290"/>
      <c r="E121" s="31"/>
      <c r="F121" s="32"/>
      <c r="G121" s="33"/>
      <c r="H121" s="34">
        <f>SUM(H102:H120)</f>
        <v>0</v>
      </c>
      <c r="I121" s="34"/>
      <c r="J121" s="44">
        <f>SUM(J102:J120)</f>
        <v>0</v>
      </c>
    </row>
    <row r="122" spans="1:10" s="3" customFormat="1" ht="15" customHeight="1" x14ac:dyDescent="0.2">
      <c r="A122" s="295"/>
      <c r="B122" s="296"/>
      <c r="C122" s="296"/>
      <c r="D122" s="296"/>
      <c r="E122" s="296"/>
      <c r="F122" s="296"/>
      <c r="G122" s="296"/>
      <c r="H122" s="296"/>
      <c r="I122" s="296"/>
      <c r="J122" s="296"/>
    </row>
    <row r="123" spans="1:10" s="3" customFormat="1" ht="15" customHeight="1" x14ac:dyDescent="0.2">
      <c r="A123" s="24" t="s">
        <v>23</v>
      </c>
      <c r="B123" s="294" t="s">
        <v>24</v>
      </c>
      <c r="C123" s="294"/>
      <c r="D123" s="294"/>
      <c r="E123" s="294"/>
      <c r="F123" s="294"/>
      <c r="G123" s="294"/>
      <c r="H123" s="294"/>
      <c r="I123" s="294"/>
      <c r="J123" s="294"/>
    </row>
    <row r="124" spans="1:10" s="3" customFormat="1" ht="15" customHeight="1" x14ac:dyDescent="0.2">
      <c r="A124" s="26"/>
      <c r="B124" s="297" t="s">
        <v>206</v>
      </c>
      <c r="C124" s="297"/>
      <c r="D124" s="297"/>
      <c r="E124" s="26"/>
      <c r="F124" s="40"/>
      <c r="G124" s="33"/>
      <c r="H124" s="28"/>
      <c r="I124" s="29"/>
      <c r="J124" s="30"/>
    </row>
    <row r="125" spans="1:10" s="3" customFormat="1" ht="15" customHeight="1" x14ac:dyDescent="0.2">
      <c r="A125" s="26" t="s">
        <v>437</v>
      </c>
      <c r="B125" s="286" t="s">
        <v>220</v>
      </c>
      <c r="C125" s="286"/>
      <c r="D125" s="286"/>
      <c r="E125" s="26" t="s">
        <v>128</v>
      </c>
      <c r="F125" s="40">
        <v>162.19999999999999</v>
      </c>
      <c r="G125" s="122"/>
      <c r="H125" s="28">
        <f t="shared" ref="H125:H129" si="44">G125*F125</f>
        <v>0</v>
      </c>
      <c r="I125" s="29">
        <f t="shared" ref="I125:I130" si="45">$H$13</f>
        <v>0</v>
      </c>
      <c r="J125" s="30">
        <f t="shared" ref="J125:J130" si="46">H125*(1+I125)</f>
        <v>0</v>
      </c>
    </row>
    <row r="126" spans="1:10" s="3" customFormat="1" ht="15" customHeight="1" x14ac:dyDescent="0.2">
      <c r="A126" s="26" t="s">
        <v>265</v>
      </c>
      <c r="B126" s="286" t="s">
        <v>221</v>
      </c>
      <c r="C126" s="286"/>
      <c r="D126" s="286"/>
      <c r="E126" s="26" t="s">
        <v>128</v>
      </c>
      <c r="F126" s="40">
        <v>683</v>
      </c>
      <c r="G126" s="122"/>
      <c r="H126" s="28">
        <f t="shared" si="44"/>
        <v>0</v>
      </c>
      <c r="I126" s="29">
        <f t="shared" si="45"/>
        <v>0</v>
      </c>
      <c r="J126" s="30">
        <f t="shared" si="46"/>
        <v>0</v>
      </c>
    </row>
    <row r="127" spans="1:10" s="3" customFormat="1" ht="15" customHeight="1" x14ac:dyDescent="0.2">
      <c r="A127" s="26" t="s">
        <v>266</v>
      </c>
      <c r="B127" s="286" t="s">
        <v>222</v>
      </c>
      <c r="C127" s="286"/>
      <c r="D127" s="286"/>
      <c r="E127" s="26" t="s">
        <v>128</v>
      </c>
      <c r="F127" s="40">
        <v>245</v>
      </c>
      <c r="G127" s="122"/>
      <c r="H127" s="28">
        <f t="shared" si="44"/>
        <v>0</v>
      </c>
      <c r="I127" s="29">
        <f t="shared" si="45"/>
        <v>0</v>
      </c>
      <c r="J127" s="30">
        <f t="shared" si="46"/>
        <v>0</v>
      </c>
    </row>
    <row r="128" spans="1:10" s="3" customFormat="1" ht="30" customHeight="1" x14ac:dyDescent="0.2">
      <c r="A128" s="26" t="s">
        <v>232</v>
      </c>
      <c r="B128" s="314" t="s">
        <v>278</v>
      </c>
      <c r="C128" s="314"/>
      <c r="D128" s="314"/>
      <c r="E128" s="54" t="s">
        <v>120</v>
      </c>
      <c r="F128" s="55">
        <f>(164+523+347+1116)</f>
        <v>2150</v>
      </c>
      <c r="G128" s="123"/>
      <c r="H128" s="57">
        <f t="shared" si="44"/>
        <v>0</v>
      </c>
      <c r="I128" s="60">
        <f t="shared" si="45"/>
        <v>0</v>
      </c>
      <c r="J128" s="62">
        <f t="shared" si="46"/>
        <v>0</v>
      </c>
    </row>
    <row r="129" spans="1:10" s="3" customFormat="1" ht="15" customHeight="1" x14ac:dyDescent="0.2">
      <c r="A129" s="26" t="s">
        <v>263</v>
      </c>
      <c r="B129" s="314" t="s">
        <v>289</v>
      </c>
      <c r="C129" s="314"/>
      <c r="D129" s="314"/>
      <c r="E129" s="54" t="s">
        <v>120</v>
      </c>
      <c r="F129" s="55">
        <f>F128*1.005</f>
        <v>2160.7499999999995</v>
      </c>
      <c r="G129" s="123"/>
      <c r="H129" s="57">
        <f t="shared" si="44"/>
        <v>0</v>
      </c>
      <c r="I129" s="60">
        <f t="shared" si="45"/>
        <v>0</v>
      </c>
      <c r="J129" s="62">
        <f t="shared" si="46"/>
        <v>0</v>
      </c>
    </row>
    <row r="130" spans="1:10" s="3" customFormat="1" ht="15" customHeight="1" x14ac:dyDescent="0.2">
      <c r="A130" s="26" t="s">
        <v>185</v>
      </c>
      <c r="B130" s="337" t="s">
        <v>421</v>
      </c>
      <c r="C130" s="337" t="s">
        <v>421</v>
      </c>
      <c r="D130" s="337" t="s">
        <v>421</v>
      </c>
      <c r="E130" s="68" t="s">
        <v>120</v>
      </c>
      <c r="F130" s="69">
        <v>123</v>
      </c>
      <c r="G130" s="124"/>
      <c r="H130" s="71">
        <f>G130*F130</f>
        <v>0</v>
      </c>
      <c r="I130" s="70">
        <f t="shared" si="45"/>
        <v>0</v>
      </c>
      <c r="J130" s="62">
        <f t="shared" si="46"/>
        <v>0</v>
      </c>
    </row>
    <row r="131" spans="1:10" s="3" customFormat="1" ht="15" customHeight="1" x14ac:dyDescent="0.2">
      <c r="A131" s="54"/>
      <c r="B131" s="324" t="s">
        <v>445</v>
      </c>
      <c r="C131" s="324"/>
      <c r="D131" s="324"/>
      <c r="E131" s="54"/>
      <c r="F131" s="63"/>
      <c r="G131" s="56"/>
      <c r="H131" s="57"/>
      <c r="I131" s="60"/>
      <c r="J131" s="62"/>
    </row>
    <row r="132" spans="1:10" s="3" customFormat="1" ht="30" customHeight="1" x14ac:dyDescent="0.2">
      <c r="A132" s="26" t="s">
        <v>186</v>
      </c>
      <c r="B132" s="286" t="s">
        <v>290</v>
      </c>
      <c r="C132" s="286"/>
      <c r="D132" s="286"/>
      <c r="E132" s="26" t="s">
        <v>120</v>
      </c>
      <c r="F132" s="40">
        <v>58.5</v>
      </c>
      <c r="G132" s="122"/>
      <c r="H132" s="28">
        <f t="shared" ref="H132:H134" si="47">G132*F132</f>
        <v>0</v>
      </c>
      <c r="I132" s="29">
        <f>$H$13</f>
        <v>0</v>
      </c>
      <c r="J132" s="30">
        <f t="shared" ref="J132:J134" si="48">H132*(1+I132)</f>
        <v>0</v>
      </c>
    </row>
    <row r="133" spans="1:10" s="3" customFormat="1" ht="15" customHeight="1" x14ac:dyDescent="0.2">
      <c r="A133" s="26" t="s">
        <v>187</v>
      </c>
      <c r="B133" s="286" t="s">
        <v>250</v>
      </c>
      <c r="C133" s="286"/>
      <c r="D133" s="286"/>
      <c r="E133" s="26" t="s">
        <v>120</v>
      </c>
      <c r="F133" s="40">
        <v>58.5</v>
      </c>
      <c r="G133" s="122"/>
      <c r="H133" s="28">
        <f t="shared" si="47"/>
        <v>0</v>
      </c>
      <c r="I133" s="29">
        <f>$H$13</f>
        <v>0</v>
      </c>
      <c r="J133" s="30">
        <f t="shared" si="48"/>
        <v>0</v>
      </c>
    </row>
    <row r="134" spans="1:10" s="3" customFormat="1" ht="30" customHeight="1" x14ac:dyDescent="0.2">
      <c r="A134" s="26" t="s">
        <v>268</v>
      </c>
      <c r="B134" s="286" t="s">
        <v>267</v>
      </c>
      <c r="C134" s="286"/>
      <c r="D134" s="286"/>
      <c r="E134" s="26" t="s">
        <v>121</v>
      </c>
      <c r="F134" s="40">
        <v>19</v>
      </c>
      <c r="G134" s="122"/>
      <c r="H134" s="28">
        <f t="shared" si="47"/>
        <v>0</v>
      </c>
      <c r="I134" s="29">
        <f>$H$13</f>
        <v>0</v>
      </c>
      <c r="J134" s="30">
        <f t="shared" si="48"/>
        <v>0</v>
      </c>
    </row>
    <row r="135" spans="1:10" s="3" customFormat="1" ht="15" customHeight="1" x14ac:dyDescent="0.2">
      <c r="A135" s="54"/>
      <c r="B135" s="324" t="s">
        <v>446</v>
      </c>
      <c r="C135" s="324"/>
      <c r="D135" s="324"/>
      <c r="E135" s="54"/>
      <c r="F135" s="63"/>
      <c r="G135" s="56"/>
      <c r="H135" s="57"/>
      <c r="I135" s="60"/>
      <c r="J135" s="62"/>
    </row>
    <row r="136" spans="1:10" s="3" customFormat="1" ht="30" customHeight="1" x14ac:dyDescent="0.2">
      <c r="A136" s="26" t="s">
        <v>447</v>
      </c>
      <c r="B136" s="286" t="s">
        <v>290</v>
      </c>
      <c r="C136" s="286"/>
      <c r="D136" s="286"/>
      <c r="E136" s="26" t="s">
        <v>120</v>
      </c>
      <c r="F136" s="40">
        <v>48.5</v>
      </c>
      <c r="G136" s="122"/>
      <c r="H136" s="28">
        <f t="shared" ref="H136:H137" si="49">G136*F136</f>
        <v>0</v>
      </c>
      <c r="I136" s="29">
        <f>$H$13</f>
        <v>0</v>
      </c>
      <c r="J136" s="30">
        <f t="shared" ref="J136:J137" si="50">H136*(1+I136)</f>
        <v>0</v>
      </c>
    </row>
    <row r="137" spans="1:10" s="3" customFormat="1" ht="15" customHeight="1" x14ac:dyDescent="0.2">
      <c r="A137" s="26" t="s">
        <v>448</v>
      </c>
      <c r="B137" s="286" t="s">
        <v>250</v>
      </c>
      <c r="C137" s="286"/>
      <c r="D137" s="286"/>
      <c r="E137" s="26" t="s">
        <v>120</v>
      </c>
      <c r="F137" s="40">
        <v>48.5</v>
      </c>
      <c r="G137" s="122"/>
      <c r="H137" s="28">
        <f t="shared" si="49"/>
        <v>0</v>
      </c>
      <c r="I137" s="29">
        <f>$H$13</f>
        <v>0</v>
      </c>
      <c r="J137" s="30">
        <f t="shared" si="50"/>
        <v>0</v>
      </c>
    </row>
    <row r="138" spans="1:10" s="3" customFormat="1" ht="15" customHeight="1" x14ac:dyDescent="0.2">
      <c r="A138" s="25"/>
      <c r="B138" s="290" t="s">
        <v>6</v>
      </c>
      <c r="C138" s="290"/>
      <c r="D138" s="290"/>
      <c r="E138" s="31"/>
      <c r="F138" s="42"/>
      <c r="G138" s="33"/>
      <c r="H138" s="34">
        <f>SUM(H124:H137)</f>
        <v>0</v>
      </c>
      <c r="I138" s="34"/>
      <c r="J138" s="35">
        <f>SUM(J124:J137)</f>
        <v>0</v>
      </c>
    </row>
    <row r="139" spans="1:10" s="3" customFormat="1" ht="15" customHeight="1" x14ac:dyDescent="0.2">
      <c r="A139" s="295"/>
      <c r="B139" s="296"/>
      <c r="C139" s="296"/>
      <c r="D139" s="296"/>
      <c r="E139" s="296"/>
      <c r="F139" s="296"/>
      <c r="G139" s="296"/>
      <c r="H139" s="296"/>
      <c r="I139" s="296"/>
      <c r="J139" s="296"/>
    </row>
    <row r="140" spans="1:10" s="20" customFormat="1" ht="15" customHeight="1" x14ac:dyDescent="0.2">
      <c r="A140" s="50" t="s">
        <v>25</v>
      </c>
      <c r="B140" s="312" t="s">
        <v>129</v>
      </c>
      <c r="C140" s="313"/>
      <c r="D140" s="313"/>
      <c r="E140" s="313"/>
      <c r="F140" s="313"/>
      <c r="G140" s="313"/>
      <c r="H140" s="313"/>
      <c r="I140" s="313"/>
      <c r="J140" s="313"/>
    </row>
    <row r="141" spans="1:10" s="20" customFormat="1" ht="15" customHeight="1" x14ac:dyDescent="0.2">
      <c r="A141" s="26"/>
      <c r="B141" s="297" t="s">
        <v>168</v>
      </c>
      <c r="C141" s="297"/>
      <c r="D141" s="297"/>
      <c r="E141" s="26"/>
      <c r="F141" s="28"/>
      <c r="G141" s="28"/>
      <c r="H141" s="28"/>
      <c r="I141" s="29"/>
      <c r="J141" s="30"/>
    </row>
    <row r="142" spans="1:10" s="20" customFormat="1" ht="15" customHeight="1" x14ac:dyDescent="0.2">
      <c r="A142" s="25" t="s">
        <v>26</v>
      </c>
      <c r="B142" s="282" t="s">
        <v>292</v>
      </c>
      <c r="C142" s="282"/>
      <c r="D142" s="282"/>
      <c r="E142" s="25" t="s">
        <v>133</v>
      </c>
      <c r="F142" s="27">
        <v>68</v>
      </c>
      <c r="G142" s="122"/>
      <c r="H142" s="33">
        <f>G142*F142</f>
        <v>0</v>
      </c>
      <c r="I142" s="37">
        <f t="shared" ref="I142:I148" si="51">$H$13</f>
        <v>0</v>
      </c>
      <c r="J142" s="38">
        <f>H142*(1+I142)</f>
        <v>0</v>
      </c>
    </row>
    <row r="143" spans="1:10" s="20" customFormat="1" ht="15" customHeight="1" x14ac:dyDescent="0.2">
      <c r="A143" s="25" t="s">
        <v>122</v>
      </c>
      <c r="B143" s="282" t="s">
        <v>294</v>
      </c>
      <c r="C143" s="282"/>
      <c r="D143" s="282"/>
      <c r="E143" s="25" t="s">
        <v>133</v>
      </c>
      <c r="F143" s="27">
        <v>51</v>
      </c>
      <c r="G143" s="122"/>
      <c r="H143" s="33">
        <f>G143*F143</f>
        <v>0</v>
      </c>
      <c r="I143" s="37">
        <f t="shared" si="51"/>
        <v>0</v>
      </c>
      <c r="J143" s="38">
        <f>H143*(1+I143)</f>
        <v>0</v>
      </c>
    </row>
    <row r="144" spans="1:10" s="20" customFormat="1" ht="15" customHeight="1" x14ac:dyDescent="0.2">
      <c r="A144" s="25" t="s">
        <v>123</v>
      </c>
      <c r="B144" s="286" t="s">
        <v>436</v>
      </c>
      <c r="C144" s="286"/>
      <c r="D144" s="286"/>
      <c r="E144" s="25" t="s">
        <v>133</v>
      </c>
      <c r="F144" s="40">
        <v>17</v>
      </c>
      <c r="G144" s="122"/>
      <c r="H144" s="28">
        <f t="shared" ref="H144" si="52">G144*F144</f>
        <v>0</v>
      </c>
      <c r="I144" s="29">
        <f t="shared" si="51"/>
        <v>0</v>
      </c>
      <c r="J144" s="30">
        <f t="shared" ref="J144" si="53">H144*(1+I144)</f>
        <v>0</v>
      </c>
    </row>
    <row r="145" spans="1:10" s="20" customFormat="1" ht="15" customHeight="1" x14ac:dyDescent="0.2">
      <c r="A145" s="25" t="s">
        <v>124</v>
      </c>
      <c r="B145" s="282" t="s">
        <v>388</v>
      </c>
      <c r="C145" s="282"/>
      <c r="D145" s="282"/>
      <c r="E145" s="26" t="s">
        <v>128</v>
      </c>
      <c r="F145" s="63">
        <v>400</v>
      </c>
      <c r="G145" s="122"/>
      <c r="H145" s="33">
        <f>G145*F145</f>
        <v>0</v>
      </c>
      <c r="I145" s="37">
        <f t="shared" si="51"/>
        <v>0</v>
      </c>
      <c r="J145" s="38">
        <f>H145*(1+I145)</f>
        <v>0</v>
      </c>
    </row>
    <row r="146" spans="1:10" s="20" customFormat="1" ht="15" customHeight="1" x14ac:dyDescent="0.2">
      <c r="A146" s="25" t="s">
        <v>125</v>
      </c>
      <c r="B146" s="286" t="s">
        <v>426</v>
      </c>
      <c r="C146" s="286"/>
      <c r="D146" s="286"/>
      <c r="E146" s="26" t="s">
        <v>169</v>
      </c>
      <c r="F146" s="63">
        <v>3</v>
      </c>
      <c r="G146" s="122"/>
      <c r="H146" s="33">
        <f>G146*F146</f>
        <v>0</v>
      </c>
      <c r="I146" s="37">
        <f t="shared" si="51"/>
        <v>0</v>
      </c>
      <c r="J146" s="38">
        <f>H146*(1+I146)</f>
        <v>0</v>
      </c>
    </row>
    <row r="147" spans="1:10" s="20" customFormat="1" ht="15" customHeight="1" x14ac:dyDescent="0.2">
      <c r="A147" s="25" t="s">
        <v>126</v>
      </c>
      <c r="B147" s="282" t="s">
        <v>389</v>
      </c>
      <c r="C147" s="282"/>
      <c r="D147" s="282"/>
      <c r="E147" s="53" t="s">
        <v>128</v>
      </c>
      <c r="F147" s="63">
        <v>180</v>
      </c>
      <c r="G147" s="122"/>
      <c r="H147" s="28">
        <f t="shared" ref="H147" si="54">G147*F147</f>
        <v>0</v>
      </c>
      <c r="I147" s="29">
        <f t="shared" si="51"/>
        <v>0</v>
      </c>
      <c r="J147" s="30">
        <f t="shared" ref="J147" si="55">H147*(1+I147)</f>
        <v>0</v>
      </c>
    </row>
    <row r="148" spans="1:10" s="20" customFormat="1" ht="15" customHeight="1" x14ac:dyDescent="0.2">
      <c r="A148" s="25" t="s">
        <v>127</v>
      </c>
      <c r="B148" s="282" t="s">
        <v>390</v>
      </c>
      <c r="C148" s="282"/>
      <c r="D148" s="282"/>
      <c r="E148" s="53" t="s">
        <v>169</v>
      </c>
      <c r="F148" s="63">
        <v>3</v>
      </c>
      <c r="G148" s="122"/>
      <c r="H148" s="28">
        <f t="shared" ref="H148:H149" si="56">G148*F148</f>
        <v>0</v>
      </c>
      <c r="I148" s="29">
        <f t="shared" si="51"/>
        <v>0</v>
      </c>
      <c r="J148" s="30">
        <f t="shared" ref="J148:J149" si="57">H148*(1+I148)</f>
        <v>0</v>
      </c>
    </row>
    <row r="149" spans="1:10" s="20" customFormat="1" ht="15" customHeight="1" x14ac:dyDescent="0.2">
      <c r="A149" s="25" t="s">
        <v>132</v>
      </c>
      <c r="B149" s="282" t="s">
        <v>391</v>
      </c>
      <c r="C149" s="282"/>
      <c r="D149" s="282"/>
      <c r="E149" s="53" t="s">
        <v>169</v>
      </c>
      <c r="F149" s="63">
        <v>3</v>
      </c>
      <c r="G149" s="122"/>
      <c r="H149" s="28">
        <f t="shared" si="56"/>
        <v>0</v>
      </c>
      <c r="I149" s="29">
        <f>$H$14</f>
        <v>0</v>
      </c>
      <c r="J149" s="30">
        <f t="shared" si="57"/>
        <v>0</v>
      </c>
    </row>
    <row r="150" spans="1:10" s="20" customFormat="1" ht="15" customHeight="1" x14ac:dyDescent="0.2">
      <c r="A150" s="26"/>
      <c r="B150" s="297" t="s">
        <v>6</v>
      </c>
      <c r="C150" s="297"/>
      <c r="D150" s="297"/>
      <c r="E150" s="41"/>
      <c r="F150" s="42"/>
      <c r="G150" s="28"/>
      <c r="H150" s="43">
        <f>SUM(H142:H149)</f>
        <v>0</v>
      </c>
      <c r="I150" s="43"/>
      <c r="J150" s="44">
        <f>SUM(J142:J149)</f>
        <v>0</v>
      </c>
    </row>
    <row r="151" spans="1:10" s="20" customFormat="1" ht="15" customHeight="1" x14ac:dyDescent="0.2">
      <c r="A151" s="341"/>
      <c r="B151" s="342"/>
      <c r="C151" s="342"/>
      <c r="D151" s="342"/>
      <c r="E151" s="342"/>
      <c r="F151" s="342"/>
      <c r="G151" s="342"/>
      <c r="H151" s="342"/>
      <c r="I151" s="342"/>
      <c r="J151" s="342"/>
    </row>
    <row r="152" spans="1:10" s="20" customFormat="1" ht="15" customHeight="1" x14ac:dyDescent="0.2">
      <c r="A152" s="50" t="s">
        <v>27</v>
      </c>
      <c r="B152" s="343" t="s">
        <v>28</v>
      </c>
      <c r="C152" s="343"/>
      <c r="D152" s="343"/>
      <c r="E152" s="343"/>
      <c r="F152" s="343"/>
      <c r="G152" s="343"/>
      <c r="H152" s="343"/>
      <c r="I152" s="343"/>
      <c r="J152" s="343"/>
    </row>
    <row r="153" spans="1:10" s="20" customFormat="1" ht="15" customHeight="1" x14ac:dyDescent="0.2">
      <c r="A153" s="26" t="s">
        <v>29</v>
      </c>
      <c r="B153" s="282" t="s">
        <v>396</v>
      </c>
      <c r="C153" s="282"/>
      <c r="D153" s="282"/>
      <c r="E153" s="25" t="s">
        <v>133</v>
      </c>
      <c r="F153" s="27">
        <v>68</v>
      </c>
      <c r="G153" s="122"/>
      <c r="H153" s="33">
        <f>G153*F153</f>
        <v>0</v>
      </c>
      <c r="I153" s="37">
        <f>$H$13</f>
        <v>0</v>
      </c>
      <c r="J153" s="38">
        <f>H153*(1+I153)</f>
        <v>0</v>
      </c>
    </row>
    <row r="154" spans="1:10" s="20" customFormat="1" ht="15" customHeight="1" x14ac:dyDescent="0.2">
      <c r="A154" s="26" t="s">
        <v>393</v>
      </c>
      <c r="B154" s="282" t="s">
        <v>390</v>
      </c>
      <c r="C154" s="282"/>
      <c r="D154" s="282"/>
      <c r="E154" s="53" t="s">
        <v>169</v>
      </c>
      <c r="F154" s="63">
        <v>3</v>
      </c>
      <c r="G154" s="122"/>
      <c r="H154" s="28">
        <f t="shared" ref="H154:H155" si="58">G154*F154</f>
        <v>0</v>
      </c>
      <c r="I154" s="29">
        <f>$H$13</f>
        <v>0</v>
      </c>
      <c r="J154" s="30">
        <f t="shared" ref="J154:J155" si="59">H154*(1+I154)</f>
        <v>0</v>
      </c>
    </row>
    <row r="155" spans="1:10" s="20" customFormat="1" ht="15" customHeight="1" x14ac:dyDescent="0.2">
      <c r="A155" s="26" t="s">
        <v>394</v>
      </c>
      <c r="B155" s="282" t="s">
        <v>391</v>
      </c>
      <c r="C155" s="282"/>
      <c r="D155" s="282"/>
      <c r="E155" s="53" t="s">
        <v>169</v>
      </c>
      <c r="F155" s="63">
        <v>3</v>
      </c>
      <c r="G155" s="122"/>
      <c r="H155" s="28">
        <f t="shared" si="58"/>
        <v>0</v>
      </c>
      <c r="I155" s="29">
        <f>$H$14</f>
        <v>0</v>
      </c>
      <c r="J155" s="30">
        <f t="shared" si="59"/>
        <v>0</v>
      </c>
    </row>
    <row r="156" spans="1:10" s="20" customFormat="1" ht="15" customHeight="1" x14ac:dyDescent="0.2">
      <c r="A156" s="26" t="s">
        <v>395</v>
      </c>
      <c r="B156" s="286" t="s">
        <v>398</v>
      </c>
      <c r="C156" s="286"/>
      <c r="D156" s="286"/>
      <c r="E156" s="53" t="s">
        <v>169</v>
      </c>
      <c r="F156" s="27">
        <v>1</v>
      </c>
      <c r="G156" s="122"/>
      <c r="H156" s="33">
        <f>G156*F156</f>
        <v>0</v>
      </c>
      <c r="I156" s="37">
        <f>$H$13</f>
        <v>0</v>
      </c>
      <c r="J156" s="38">
        <f>H156*(1+I156)</f>
        <v>0</v>
      </c>
    </row>
    <row r="157" spans="1:10" s="20" customFormat="1" ht="15" customHeight="1" x14ac:dyDescent="0.2">
      <c r="A157" s="26"/>
      <c r="B157" s="297" t="s">
        <v>6</v>
      </c>
      <c r="C157" s="297"/>
      <c r="D157" s="297"/>
      <c r="E157" s="41"/>
      <c r="F157" s="42"/>
      <c r="G157" s="28"/>
      <c r="H157" s="43">
        <f>SUM(H153:H156)</f>
        <v>0</v>
      </c>
      <c r="I157" s="43"/>
      <c r="J157" s="44">
        <f>SUM(J153:J156)</f>
        <v>0</v>
      </c>
    </row>
    <row r="158" spans="1:10" s="20" customFormat="1" ht="15" customHeight="1" x14ac:dyDescent="0.2">
      <c r="A158" s="341"/>
      <c r="B158" s="342"/>
      <c r="C158" s="342"/>
      <c r="D158" s="342"/>
      <c r="E158" s="342"/>
      <c r="F158" s="342"/>
      <c r="G158" s="342"/>
      <c r="H158" s="342"/>
      <c r="I158" s="342"/>
      <c r="J158" s="342"/>
    </row>
    <row r="159" spans="1:10" s="3" customFormat="1" ht="15" customHeight="1" x14ac:dyDescent="0.2">
      <c r="A159" s="24" t="s">
        <v>30</v>
      </c>
      <c r="B159" s="294" t="s">
        <v>97</v>
      </c>
      <c r="C159" s="294"/>
      <c r="D159" s="294"/>
      <c r="E159" s="294"/>
      <c r="F159" s="294"/>
      <c r="G159" s="294"/>
      <c r="H159" s="294"/>
      <c r="I159" s="294"/>
      <c r="J159" s="294"/>
    </row>
    <row r="160" spans="1:10" s="3" customFormat="1" ht="15" customHeight="1" x14ac:dyDescent="0.2">
      <c r="A160" s="65"/>
      <c r="B160" s="279" t="s">
        <v>314</v>
      </c>
      <c r="C160" s="280"/>
      <c r="D160" s="281"/>
      <c r="E160" s="66"/>
      <c r="F160" s="66"/>
      <c r="G160" s="66"/>
      <c r="H160" s="33"/>
      <c r="I160" s="37"/>
      <c r="J160" s="38"/>
    </row>
    <row r="161" spans="1:10" s="3" customFormat="1" ht="15" customHeight="1" x14ac:dyDescent="0.2">
      <c r="A161" s="25" t="s">
        <v>31</v>
      </c>
      <c r="B161" s="298" t="s">
        <v>423</v>
      </c>
      <c r="C161" s="299"/>
      <c r="D161" s="300"/>
      <c r="E161" s="25" t="s">
        <v>169</v>
      </c>
      <c r="F161" s="27">
        <v>8</v>
      </c>
      <c r="G161" s="122"/>
      <c r="H161" s="33">
        <f t="shared" ref="H161:H204" si="60">G161*F161</f>
        <v>0</v>
      </c>
      <c r="I161" s="37">
        <f t="shared" ref="I161:I177" si="61">$H$13</f>
        <v>0</v>
      </c>
      <c r="J161" s="38">
        <f t="shared" ref="J161:J204" si="62">H161*(1+I161)</f>
        <v>0</v>
      </c>
    </row>
    <row r="162" spans="1:10" s="3" customFormat="1" ht="15" customHeight="1" x14ac:dyDescent="0.2">
      <c r="A162" s="25" t="s">
        <v>170</v>
      </c>
      <c r="B162" s="298" t="s">
        <v>424</v>
      </c>
      <c r="C162" s="299"/>
      <c r="D162" s="300"/>
      <c r="E162" s="25" t="s">
        <v>169</v>
      </c>
      <c r="F162" s="27">
        <v>4</v>
      </c>
      <c r="G162" s="122"/>
      <c r="H162" s="33">
        <f t="shared" si="60"/>
        <v>0</v>
      </c>
      <c r="I162" s="37">
        <f t="shared" si="61"/>
        <v>0</v>
      </c>
      <c r="J162" s="38">
        <f t="shared" si="62"/>
        <v>0</v>
      </c>
    </row>
    <row r="163" spans="1:10" s="3" customFormat="1" ht="15" customHeight="1" x14ac:dyDescent="0.2">
      <c r="A163" s="25" t="s">
        <v>171</v>
      </c>
      <c r="B163" s="276" t="s">
        <v>299</v>
      </c>
      <c r="C163" s="277"/>
      <c r="D163" s="278"/>
      <c r="E163" s="25" t="s">
        <v>169</v>
      </c>
      <c r="F163" s="27">
        <v>16</v>
      </c>
      <c r="G163" s="122"/>
      <c r="H163" s="33">
        <f t="shared" si="60"/>
        <v>0</v>
      </c>
      <c r="I163" s="37">
        <f t="shared" si="61"/>
        <v>0</v>
      </c>
      <c r="J163" s="38">
        <f t="shared" si="62"/>
        <v>0</v>
      </c>
    </row>
    <row r="164" spans="1:10" s="3" customFormat="1" ht="15" customHeight="1" x14ac:dyDescent="0.2">
      <c r="A164" s="25" t="s">
        <v>172</v>
      </c>
      <c r="B164" s="276" t="s">
        <v>300</v>
      </c>
      <c r="C164" s="277"/>
      <c r="D164" s="278"/>
      <c r="E164" s="25" t="s">
        <v>169</v>
      </c>
      <c r="F164" s="27">
        <v>16</v>
      </c>
      <c r="G164" s="122"/>
      <c r="H164" s="33">
        <f t="shared" si="60"/>
        <v>0</v>
      </c>
      <c r="I164" s="37">
        <f t="shared" si="61"/>
        <v>0</v>
      </c>
      <c r="J164" s="38">
        <f t="shared" si="62"/>
        <v>0</v>
      </c>
    </row>
    <row r="165" spans="1:10" s="3" customFormat="1" ht="15" customHeight="1" x14ac:dyDescent="0.2">
      <c r="A165" s="25" t="s">
        <v>173</v>
      </c>
      <c r="B165" s="276" t="s">
        <v>301</v>
      </c>
      <c r="C165" s="277"/>
      <c r="D165" s="278"/>
      <c r="E165" s="25" t="s">
        <v>169</v>
      </c>
      <c r="F165" s="27">
        <v>8</v>
      </c>
      <c r="G165" s="122"/>
      <c r="H165" s="33">
        <f t="shared" si="60"/>
        <v>0</v>
      </c>
      <c r="I165" s="37">
        <f t="shared" si="61"/>
        <v>0</v>
      </c>
      <c r="J165" s="38">
        <f t="shared" si="62"/>
        <v>0</v>
      </c>
    </row>
    <row r="166" spans="1:10" s="3" customFormat="1" ht="15" customHeight="1" x14ac:dyDescent="0.2">
      <c r="A166" s="25" t="s">
        <v>174</v>
      </c>
      <c r="B166" s="276" t="s">
        <v>302</v>
      </c>
      <c r="C166" s="277"/>
      <c r="D166" s="278"/>
      <c r="E166" s="25" t="s">
        <v>169</v>
      </c>
      <c r="F166" s="27">
        <v>4</v>
      </c>
      <c r="G166" s="122"/>
      <c r="H166" s="33">
        <f t="shared" ref="H166" si="63">G166*F166</f>
        <v>0</v>
      </c>
      <c r="I166" s="37">
        <f t="shared" si="61"/>
        <v>0</v>
      </c>
      <c r="J166" s="38">
        <f t="shared" ref="J166" si="64">H166*(1+I166)</f>
        <v>0</v>
      </c>
    </row>
    <row r="167" spans="1:10" s="3" customFormat="1" ht="15" customHeight="1" x14ac:dyDescent="0.2">
      <c r="A167" s="25" t="s">
        <v>315</v>
      </c>
      <c r="B167" s="276" t="s">
        <v>303</v>
      </c>
      <c r="C167" s="277"/>
      <c r="D167" s="278"/>
      <c r="E167" s="25" t="s">
        <v>169</v>
      </c>
      <c r="F167" s="27">
        <v>72</v>
      </c>
      <c r="G167" s="122"/>
      <c r="H167" s="33">
        <f t="shared" si="60"/>
        <v>0</v>
      </c>
      <c r="I167" s="37">
        <f t="shared" si="61"/>
        <v>0</v>
      </c>
      <c r="J167" s="38">
        <f t="shared" si="62"/>
        <v>0</v>
      </c>
    </row>
    <row r="168" spans="1:10" s="3" customFormat="1" ht="15" customHeight="1" x14ac:dyDescent="0.2">
      <c r="A168" s="25" t="s">
        <v>316</v>
      </c>
      <c r="B168" s="276" t="s">
        <v>304</v>
      </c>
      <c r="C168" s="277"/>
      <c r="D168" s="278"/>
      <c r="E168" s="25" t="s">
        <v>169</v>
      </c>
      <c r="F168" s="27">
        <v>24</v>
      </c>
      <c r="G168" s="122"/>
      <c r="H168" s="33">
        <f t="shared" si="60"/>
        <v>0</v>
      </c>
      <c r="I168" s="37">
        <f t="shared" si="61"/>
        <v>0</v>
      </c>
      <c r="J168" s="38">
        <f t="shared" si="62"/>
        <v>0</v>
      </c>
    </row>
    <row r="169" spans="1:10" s="3" customFormat="1" ht="15" customHeight="1" x14ac:dyDescent="0.2">
      <c r="A169" s="25" t="s">
        <v>317</v>
      </c>
      <c r="B169" s="276" t="s">
        <v>305</v>
      </c>
      <c r="C169" s="277"/>
      <c r="D169" s="278"/>
      <c r="E169" s="25" t="s">
        <v>169</v>
      </c>
      <c r="F169" s="27">
        <v>16</v>
      </c>
      <c r="G169" s="122"/>
      <c r="H169" s="33">
        <f t="shared" si="60"/>
        <v>0</v>
      </c>
      <c r="I169" s="37">
        <f t="shared" si="61"/>
        <v>0</v>
      </c>
      <c r="J169" s="38">
        <f t="shared" si="62"/>
        <v>0</v>
      </c>
    </row>
    <row r="170" spans="1:10" s="3" customFormat="1" ht="15" customHeight="1" x14ac:dyDescent="0.2">
      <c r="A170" s="25" t="s">
        <v>318</v>
      </c>
      <c r="B170" s="276" t="s">
        <v>306</v>
      </c>
      <c r="C170" s="277"/>
      <c r="D170" s="278"/>
      <c r="E170" s="25" t="s">
        <v>169</v>
      </c>
      <c r="F170" s="27">
        <v>36</v>
      </c>
      <c r="G170" s="122"/>
      <c r="H170" s="33">
        <f t="shared" si="60"/>
        <v>0</v>
      </c>
      <c r="I170" s="37">
        <f t="shared" si="61"/>
        <v>0</v>
      </c>
      <c r="J170" s="38">
        <f t="shared" si="62"/>
        <v>0</v>
      </c>
    </row>
    <row r="171" spans="1:10" s="3" customFormat="1" ht="15" customHeight="1" x14ac:dyDescent="0.2">
      <c r="A171" s="25" t="s">
        <v>319</v>
      </c>
      <c r="B171" s="276" t="s">
        <v>307</v>
      </c>
      <c r="C171" s="277"/>
      <c r="D171" s="278"/>
      <c r="E171" s="25" t="s">
        <v>169</v>
      </c>
      <c r="F171" s="27">
        <v>4</v>
      </c>
      <c r="G171" s="122"/>
      <c r="H171" s="33">
        <f t="shared" si="60"/>
        <v>0</v>
      </c>
      <c r="I171" s="37">
        <f t="shared" si="61"/>
        <v>0</v>
      </c>
      <c r="J171" s="38">
        <f t="shared" si="62"/>
        <v>0</v>
      </c>
    </row>
    <row r="172" spans="1:10" s="3" customFormat="1" ht="15" customHeight="1" x14ac:dyDescent="0.2">
      <c r="A172" s="25" t="s">
        <v>320</v>
      </c>
      <c r="B172" s="276" t="s">
        <v>308</v>
      </c>
      <c r="C172" s="277"/>
      <c r="D172" s="278"/>
      <c r="E172" s="25" t="s">
        <v>169</v>
      </c>
      <c r="F172" s="27">
        <v>32</v>
      </c>
      <c r="G172" s="122"/>
      <c r="H172" s="33">
        <f t="shared" si="60"/>
        <v>0</v>
      </c>
      <c r="I172" s="37">
        <f t="shared" si="61"/>
        <v>0</v>
      </c>
      <c r="J172" s="38">
        <f t="shared" si="62"/>
        <v>0</v>
      </c>
    </row>
    <row r="173" spans="1:10" s="3" customFormat="1" ht="15" customHeight="1" x14ac:dyDescent="0.2">
      <c r="A173" s="25" t="s">
        <v>321</v>
      </c>
      <c r="B173" s="276" t="s">
        <v>309</v>
      </c>
      <c r="C173" s="277"/>
      <c r="D173" s="278"/>
      <c r="E173" s="25" t="s">
        <v>169</v>
      </c>
      <c r="F173" s="27">
        <v>40</v>
      </c>
      <c r="G173" s="122"/>
      <c r="H173" s="33">
        <f t="shared" si="60"/>
        <v>0</v>
      </c>
      <c r="I173" s="37">
        <f t="shared" si="61"/>
        <v>0</v>
      </c>
      <c r="J173" s="38">
        <f t="shared" si="62"/>
        <v>0</v>
      </c>
    </row>
    <row r="174" spans="1:10" s="3" customFormat="1" ht="15" customHeight="1" x14ac:dyDescent="0.2">
      <c r="A174" s="25" t="s">
        <v>322</v>
      </c>
      <c r="B174" s="276" t="s">
        <v>310</v>
      </c>
      <c r="C174" s="277"/>
      <c r="D174" s="278"/>
      <c r="E174" s="25" t="s">
        <v>128</v>
      </c>
      <c r="F174" s="27">
        <v>234</v>
      </c>
      <c r="G174" s="122"/>
      <c r="H174" s="33">
        <f t="shared" si="60"/>
        <v>0</v>
      </c>
      <c r="I174" s="37">
        <f t="shared" si="61"/>
        <v>0</v>
      </c>
      <c r="J174" s="38">
        <f t="shared" si="62"/>
        <v>0</v>
      </c>
    </row>
    <row r="175" spans="1:10" s="3" customFormat="1" ht="15" customHeight="1" x14ac:dyDescent="0.2">
      <c r="A175" s="25" t="s">
        <v>323</v>
      </c>
      <c r="B175" s="276" t="s">
        <v>311</v>
      </c>
      <c r="C175" s="277"/>
      <c r="D175" s="278"/>
      <c r="E175" s="25" t="s">
        <v>128</v>
      </c>
      <c r="F175" s="27">
        <v>305</v>
      </c>
      <c r="G175" s="122"/>
      <c r="H175" s="33">
        <f t="shared" si="60"/>
        <v>0</v>
      </c>
      <c r="I175" s="37">
        <f t="shared" si="61"/>
        <v>0</v>
      </c>
      <c r="J175" s="38">
        <f t="shared" si="62"/>
        <v>0</v>
      </c>
    </row>
    <row r="176" spans="1:10" s="3" customFormat="1" ht="15" customHeight="1" x14ac:dyDescent="0.2">
      <c r="A176" s="25" t="s">
        <v>324</v>
      </c>
      <c r="B176" s="276" t="s">
        <v>312</v>
      </c>
      <c r="C176" s="277"/>
      <c r="D176" s="278"/>
      <c r="E176" s="25" t="s">
        <v>169</v>
      </c>
      <c r="F176" s="27">
        <v>4</v>
      </c>
      <c r="G176" s="122"/>
      <c r="H176" s="33">
        <f t="shared" si="60"/>
        <v>0</v>
      </c>
      <c r="I176" s="37">
        <f t="shared" si="61"/>
        <v>0</v>
      </c>
      <c r="J176" s="38">
        <f t="shared" si="62"/>
        <v>0</v>
      </c>
    </row>
    <row r="177" spans="1:10" s="3" customFormat="1" ht="15" customHeight="1" x14ac:dyDescent="0.2">
      <c r="A177" s="25" t="s">
        <v>325</v>
      </c>
      <c r="B177" s="276" t="s">
        <v>313</v>
      </c>
      <c r="C177" s="277"/>
      <c r="D177" s="278"/>
      <c r="E177" s="25" t="s">
        <v>169</v>
      </c>
      <c r="F177" s="27">
        <v>4</v>
      </c>
      <c r="G177" s="122"/>
      <c r="H177" s="33">
        <f t="shared" si="60"/>
        <v>0</v>
      </c>
      <c r="I177" s="37">
        <f t="shared" si="61"/>
        <v>0</v>
      </c>
      <c r="J177" s="38">
        <f t="shared" si="62"/>
        <v>0</v>
      </c>
    </row>
    <row r="178" spans="1:10" s="3" customFormat="1" ht="15" customHeight="1" x14ac:dyDescent="0.2">
      <c r="A178" s="53"/>
      <c r="B178" s="279" t="s">
        <v>333</v>
      </c>
      <c r="C178" s="280"/>
      <c r="D178" s="281"/>
      <c r="E178" s="53"/>
      <c r="F178" s="55"/>
      <c r="G178" s="33"/>
      <c r="H178" s="56"/>
      <c r="I178" s="58"/>
      <c r="J178" s="59"/>
    </row>
    <row r="179" spans="1:10" s="3" customFormat="1" ht="15" customHeight="1" x14ac:dyDescent="0.2">
      <c r="A179" s="25" t="s">
        <v>326</v>
      </c>
      <c r="B179" s="276" t="s">
        <v>358</v>
      </c>
      <c r="C179" s="277"/>
      <c r="D179" s="278"/>
      <c r="E179" s="25" t="s">
        <v>169</v>
      </c>
      <c r="F179" s="27">
        <v>2</v>
      </c>
      <c r="G179" s="122"/>
      <c r="H179" s="33">
        <f t="shared" ref="H179:H198" si="65">G179*F179</f>
        <v>0</v>
      </c>
      <c r="I179" s="37">
        <f t="shared" ref="I179:I198" si="66">$H$13</f>
        <v>0</v>
      </c>
      <c r="J179" s="38">
        <f t="shared" ref="J179:J198" si="67">H179*(1+I179)</f>
        <v>0</v>
      </c>
    </row>
    <row r="180" spans="1:10" s="3" customFormat="1" ht="15" customHeight="1" x14ac:dyDescent="0.2">
      <c r="A180" s="25" t="s">
        <v>327</v>
      </c>
      <c r="B180" s="276" t="s">
        <v>359</v>
      </c>
      <c r="C180" s="277"/>
      <c r="D180" s="278"/>
      <c r="E180" s="25" t="s">
        <v>169</v>
      </c>
      <c r="F180" s="27">
        <v>2</v>
      </c>
      <c r="G180" s="122"/>
      <c r="H180" s="33">
        <f t="shared" si="65"/>
        <v>0</v>
      </c>
      <c r="I180" s="37">
        <f t="shared" si="66"/>
        <v>0</v>
      </c>
      <c r="J180" s="38">
        <f t="shared" si="67"/>
        <v>0</v>
      </c>
    </row>
    <row r="181" spans="1:10" s="3" customFormat="1" ht="15" customHeight="1" x14ac:dyDescent="0.2">
      <c r="A181" s="25" t="s">
        <v>335</v>
      </c>
      <c r="B181" s="276" t="s">
        <v>360</v>
      </c>
      <c r="C181" s="277"/>
      <c r="D181" s="278"/>
      <c r="E181" s="25" t="s">
        <v>169</v>
      </c>
      <c r="F181" s="27">
        <v>2</v>
      </c>
      <c r="G181" s="122"/>
      <c r="H181" s="33">
        <f t="shared" si="65"/>
        <v>0</v>
      </c>
      <c r="I181" s="37">
        <f t="shared" si="66"/>
        <v>0</v>
      </c>
      <c r="J181" s="38">
        <f t="shared" si="67"/>
        <v>0</v>
      </c>
    </row>
    <row r="182" spans="1:10" s="3" customFormat="1" ht="15" customHeight="1" x14ac:dyDescent="0.2">
      <c r="A182" s="25" t="s">
        <v>336</v>
      </c>
      <c r="B182" s="276" t="s">
        <v>361</v>
      </c>
      <c r="C182" s="277"/>
      <c r="D182" s="278"/>
      <c r="E182" s="25" t="s">
        <v>169</v>
      </c>
      <c r="F182" s="27">
        <v>2</v>
      </c>
      <c r="G182" s="122"/>
      <c r="H182" s="33">
        <f t="shared" si="65"/>
        <v>0</v>
      </c>
      <c r="I182" s="37">
        <f t="shared" si="66"/>
        <v>0</v>
      </c>
      <c r="J182" s="38">
        <f t="shared" si="67"/>
        <v>0</v>
      </c>
    </row>
    <row r="183" spans="1:10" s="3" customFormat="1" ht="15" customHeight="1" x14ac:dyDescent="0.2">
      <c r="A183" s="25" t="s">
        <v>337</v>
      </c>
      <c r="B183" s="276" t="s">
        <v>362</v>
      </c>
      <c r="C183" s="277"/>
      <c r="D183" s="278"/>
      <c r="E183" s="25" t="s">
        <v>169</v>
      </c>
      <c r="F183" s="27">
        <v>2</v>
      </c>
      <c r="G183" s="122"/>
      <c r="H183" s="33">
        <f t="shared" si="65"/>
        <v>0</v>
      </c>
      <c r="I183" s="37">
        <f t="shared" si="66"/>
        <v>0</v>
      </c>
      <c r="J183" s="38">
        <f t="shared" si="67"/>
        <v>0</v>
      </c>
    </row>
    <row r="184" spans="1:10" s="3" customFormat="1" ht="15" customHeight="1" x14ac:dyDescent="0.2">
      <c r="A184" s="25" t="s">
        <v>338</v>
      </c>
      <c r="B184" s="276" t="s">
        <v>363</v>
      </c>
      <c r="C184" s="277"/>
      <c r="D184" s="278"/>
      <c r="E184" s="25" t="s">
        <v>169</v>
      </c>
      <c r="F184" s="27">
        <v>8</v>
      </c>
      <c r="G184" s="122"/>
      <c r="H184" s="33">
        <f t="shared" si="65"/>
        <v>0</v>
      </c>
      <c r="I184" s="37">
        <f t="shared" si="66"/>
        <v>0</v>
      </c>
      <c r="J184" s="38">
        <f t="shared" si="67"/>
        <v>0</v>
      </c>
    </row>
    <row r="185" spans="1:10" s="3" customFormat="1" ht="15" customHeight="1" x14ac:dyDescent="0.2">
      <c r="A185" s="25" t="s">
        <v>339</v>
      </c>
      <c r="B185" s="276" t="s">
        <v>364</v>
      </c>
      <c r="C185" s="277"/>
      <c r="D185" s="278"/>
      <c r="E185" s="25" t="s">
        <v>169</v>
      </c>
      <c r="F185" s="27">
        <v>4</v>
      </c>
      <c r="G185" s="122"/>
      <c r="H185" s="33">
        <f t="shared" si="65"/>
        <v>0</v>
      </c>
      <c r="I185" s="37">
        <f t="shared" si="66"/>
        <v>0</v>
      </c>
      <c r="J185" s="38">
        <f t="shared" si="67"/>
        <v>0</v>
      </c>
    </row>
    <row r="186" spans="1:10" s="3" customFormat="1" ht="15" customHeight="1" x14ac:dyDescent="0.2">
      <c r="A186" s="25" t="s">
        <v>340</v>
      </c>
      <c r="B186" s="276" t="s">
        <v>365</v>
      </c>
      <c r="C186" s="277"/>
      <c r="D186" s="278"/>
      <c r="E186" s="25" t="s">
        <v>169</v>
      </c>
      <c r="F186" s="27">
        <v>2</v>
      </c>
      <c r="G186" s="122"/>
      <c r="H186" s="33">
        <f t="shared" si="65"/>
        <v>0</v>
      </c>
      <c r="I186" s="37">
        <f t="shared" si="66"/>
        <v>0</v>
      </c>
      <c r="J186" s="38">
        <f t="shared" si="67"/>
        <v>0</v>
      </c>
    </row>
    <row r="187" spans="1:10" s="3" customFormat="1" ht="15" customHeight="1" x14ac:dyDescent="0.2">
      <c r="A187" s="25" t="s">
        <v>341</v>
      </c>
      <c r="B187" s="276" t="s">
        <v>366</v>
      </c>
      <c r="C187" s="277"/>
      <c r="D187" s="278"/>
      <c r="E187" s="25" t="s">
        <v>169</v>
      </c>
      <c r="F187" s="27">
        <v>2</v>
      </c>
      <c r="G187" s="122"/>
      <c r="H187" s="33">
        <f t="shared" si="65"/>
        <v>0</v>
      </c>
      <c r="I187" s="37">
        <f t="shared" si="66"/>
        <v>0</v>
      </c>
      <c r="J187" s="38">
        <f t="shared" si="67"/>
        <v>0</v>
      </c>
    </row>
    <row r="188" spans="1:10" s="3" customFormat="1" ht="15" customHeight="1" x14ac:dyDescent="0.2">
      <c r="A188" s="25" t="s">
        <v>342</v>
      </c>
      <c r="B188" s="276" t="s">
        <v>367</v>
      </c>
      <c r="C188" s="277"/>
      <c r="D188" s="278"/>
      <c r="E188" s="25" t="s">
        <v>169</v>
      </c>
      <c r="F188" s="27">
        <v>2</v>
      </c>
      <c r="G188" s="122"/>
      <c r="H188" s="33">
        <f t="shared" si="65"/>
        <v>0</v>
      </c>
      <c r="I188" s="37">
        <f t="shared" si="66"/>
        <v>0</v>
      </c>
      <c r="J188" s="38">
        <f t="shared" si="67"/>
        <v>0</v>
      </c>
    </row>
    <row r="189" spans="1:10" s="3" customFormat="1" ht="15" customHeight="1" x14ac:dyDescent="0.2">
      <c r="A189" s="25" t="s">
        <v>343</v>
      </c>
      <c r="B189" s="276" t="s">
        <v>368</v>
      </c>
      <c r="C189" s="277"/>
      <c r="D189" s="278"/>
      <c r="E189" s="25" t="s">
        <v>169</v>
      </c>
      <c r="F189" s="27">
        <v>4</v>
      </c>
      <c r="G189" s="122"/>
      <c r="H189" s="33">
        <f t="shared" si="65"/>
        <v>0</v>
      </c>
      <c r="I189" s="37">
        <f t="shared" si="66"/>
        <v>0</v>
      </c>
      <c r="J189" s="38">
        <f t="shared" si="67"/>
        <v>0</v>
      </c>
    </row>
    <row r="190" spans="1:10" s="3" customFormat="1" ht="15" customHeight="1" x14ac:dyDescent="0.2">
      <c r="A190" s="25" t="s">
        <v>344</v>
      </c>
      <c r="B190" s="276" t="s">
        <v>369</v>
      </c>
      <c r="C190" s="277"/>
      <c r="D190" s="278"/>
      <c r="E190" s="25" t="s">
        <v>169</v>
      </c>
      <c r="F190" s="27">
        <v>2</v>
      </c>
      <c r="G190" s="122"/>
      <c r="H190" s="33">
        <f t="shared" si="65"/>
        <v>0</v>
      </c>
      <c r="I190" s="37">
        <f t="shared" si="66"/>
        <v>0</v>
      </c>
      <c r="J190" s="38">
        <f t="shared" si="67"/>
        <v>0</v>
      </c>
    </row>
    <row r="191" spans="1:10" s="3" customFormat="1" ht="15" customHeight="1" x14ac:dyDescent="0.2">
      <c r="A191" s="25" t="s">
        <v>345</v>
      </c>
      <c r="B191" s="276" t="s">
        <v>370</v>
      </c>
      <c r="C191" s="277"/>
      <c r="D191" s="278"/>
      <c r="E191" s="25" t="s">
        <v>169</v>
      </c>
      <c r="F191" s="27">
        <v>2</v>
      </c>
      <c r="G191" s="122"/>
      <c r="H191" s="33">
        <f t="shared" si="65"/>
        <v>0</v>
      </c>
      <c r="I191" s="37">
        <f t="shared" si="66"/>
        <v>0</v>
      </c>
      <c r="J191" s="38">
        <f t="shared" si="67"/>
        <v>0</v>
      </c>
    </row>
    <row r="192" spans="1:10" s="3" customFormat="1" ht="15" customHeight="1" x14ac:dyDescent="0.2">
      <c r="A192" s="25" t="s">
        <v>346</v>
      </c>
      <c r="B192" s="273" t="s">
        <v>371</v>
      </c>
      <c r="C192" s="274"/>
      <c r="D192" s="275"/>
      <c r="E192" s="25" t="s">
        <v>169</v>
      </c>
      <c r="F192" s="27">
        <v>8</v>
      </c>
      <c r="G192" s="122"/>
      <c r="H192" s="33">
        <f t="shared" si="65"/>
        <v>0</v>
      </c>
      <c r="I192" s="37">
        <f t="shared" si="66"/>
        <v>0</v>
      </c>
      <c r="J192" s="38">
        <f t="shared" si="67"/>
        <v>0</v>
      </c>
    </row>
    <row r="193" spans="1:10" s="3" customFormat="1" ht="15" customHeight="1" x14ac:dyDescent="0.2">
      <c r="A193" s="25" t="s">
        <v>347</v>
      </c>
      <c r="B193" s="273" t="s">
        <v>372</v>
      </c>
      <c r="C193" s="274"/>
      <c r="D193" s="275"/>
      <c r="E193" s="25" t="s">
        <v>169</v>
      </c>
      <c r="F193" s="27">
        <v>12</v>
      </c>
      <c r="G193" s="122"/>
      <c r="H193" s="33">
        <f t="shared" si="65"/>
        <v>0</v>
      </c>
      <c r="I193" s="37">
        <f t="shared" si="66"/>
        <v>0</v>
      </c>
      <c r="J193" s="38">
        <f t="shared" si="67"/>
        <v>0</v>
      </c>
    </row>
    <row r="194" spans="1:10" s="3" customFormat="1" ht="15" customHeight="1" x14ac:dyDescent="0.2">
      <c r="A194" s="25" t="s">
        <v>348</v>
      </c>
      <c r="B194" s="273" t="s">
        <v>373</v>
      </c>
      <c r="C194" s="274"/>
      <c r="D194" s="275"/>
      <c r="E194" s="25" t="s">
        <v>169</v>
      </c>
      <c r="F194" s="27">
        <v>2</v>
      </c>
      <c r="G194" s="122"/>
      <c r="H194" s="33">
        <f t="shared" si="65"/>
        <v>0</v>
      </c>
      <c r="I194" s="37">
        <f t="shared" si="66"/>
        <v>0</v>
      </c>
      <c r="J194" s="38">
        <f t="shared" si="67"/>
        <v>0</v>
      </c>
    </row>
    <row r="195" spans="1:10" s="3" customFormat="1" ht="15" customHeight="1" x14ac:dyDescent="0.2">
      <c r="A195" s="25" t="s">
        <v>349</v>
      </c>
      <c r="B195" s="273" t="s">
        <v>374</v>
      </c>
      <c r="C195" s="274"/>
      <c r="D195" s="275"/>
      <c r="E195" s="25" t="s">
        <v>169</v>
      </c>
      <c r="F195" s="27">
        <v>2</v>
      </c>
      <c r="G195" s="122"/>
      <c r="H195" s="33">
        <f t="shared" si="65"/>
        <v>0</v>
      </c>
      <c r="I195" s="37">
        <f t="shared" si="66"/>
        <v>0</v>
      </c>
      <c r="J195" s="38">
        <f t="shared" si="67"/>
        <v>0</v>
      </c>
    </row>
    <row r="196" spans="1:10" s="3" customFormat="1" ht="15" customHeight="1" x14ac:dyDescent="0.2">
      <c r="A196" s="25" t="s">
        <v>350</v>
      </c>
      <c r="B196" s="276" t="s">
        <v>375</v>
      </c>
      <c r="C196" s="277"/>
      <c r="D196" s="278"/>
      <c r="E196" s="25" t="s">
        <v>169</v>
      </c>
      <c r="F196" s="27">
        <v>8</v>
      </c>
      <c r="G196" s="122"/>
      <c r="H196" s="33">
        <f t="shared" si="65"/>
        <v>0</v>
      </c>
      <c r="I196" s="37">
        <f t="shared" si="66"/>
        <v>0</v>
      </c>
      <c r="J196" s="38">
        <f t="shared" si="67"/>
        <v>0</v>
      </c>
    </row>
    <row r="197" spans="1:10" s="3" customFormat="1" ht="15" customHeight="1" x14ac:dyDescent="0.2">
      <c r="A197" s="25" t="s">
        <v>351</v>
      </c>
      <c r="B197" s="276" t="s">
        <v>376</v>
      </c>
      <c r="C197" s="277"/>
      <c r="D197" s="278"/>
      <c r="E197" s="25" t="s">
        <v>169</v>
      </c>
      <c r="F197" s="27">
        <v>10</v>
      </c>
      <c r="G197" s="122"/>
      <c r="H197" s="33">
        <f t="shared" si="65"/>
        <v>0</v>
      </c>
      <c r="I197" s="37">
        <f t="shared" si="66"/>
        <v>0</v>
      </c>
      <c r="J197" s="38">
        <f t="shared" si="67"/>
        <v>0</v>
      </c>
    </row>
    <row r="198" spans="1:10" s="3" customFormat="1" ht="15" customHeight="1" x14ac:dyDescent="0.2">
      <c r="A198" s="25" t="s">
        <v>352</v>
      </c>
      <c r="B198" s="276" t="s">
        <v>334</v>
      </c>
      <c r="C198" s="277"/>
      <c r="D198" s="278"/>
      <c r="E198" s="25" t="s">
        <v>169</v>
      </c>
      <c r="F198" s="27">
        <v>3</v>
      </c>
      <c r="G198" s="122"/>
      <c r="H198" s="33">
        <f t="shared" si="65"/>
        <v>0</v>
      </c>
      <c r="I198" s="37">
        <f t="shared" si="66"/>
        <v>0</v>
      </c>
      <c r="J198" s="38">
        <f t="shared" si="67"/>
        <v>0</v>
      </c>
    </row>
    <row r="199" spans="1:10" s="3" customFormat="1" ht="15" customHeight="1" x14ac:dyDescent="0.2">
      <c r="A199" s="65"/>
      <c r="B199" s="279" t="s">
        <v>328</v>
      </c>
      <c r="C199" s="280"/>
      <c r="D199" s="281"/>
      <c r="E199" s="66"/>
      <c r="F199" s="66"/>
      <c r="G199" s="33"/>
      <c r="H199" s="33"/>
      <c r="I199" s="37"/>
      <c r="J199" s="38"/>
    </row>
    <row r="200" spans="1:10" s="3" customFormat="1" ht="15" customHeight="1" x14ac:dyDescent="0.2">
      <c r="A200" s="25" t="s">
        <v>353</v>
      </c>
      <c r="B200" s="301" t="s">
        <v>429</v>
      </c>
      <c r="C200" s="302"/>
      <c r="D200" s="303"/>
      <c r="E200" s="25" t="s">
        <v>169</v>
      </c>
      <c r="F200" s="27">
        <v>3</v>
      </c>
      <c r="G200" s="122"/>
      <c r="H200" s="33">
        <f>G200*F200</f>
        <v>0</v>
      </c>
      <c r="I200" s="37">
        <f>$H$13</f>
        <v>0</v>
      </c>
      <c r="J200" s="38">
        <f>H200*(1+I200)</f>
        <v>0</v>
      </c>
    </row>
    <row r="201" spans="1:10" s="3" customFormat="1" ht="15" customHeight="1" x14ac:dyDescent="0.2">
      <c r="A201" s="25" t="s">
        <v>354</v>
      </c>
      <c r="B201" s="272" t="s">
        <v>430</v>
      </c>
      <c r="C201" s="272"/>
      <c r="D201" s="272"/>
      <c r="E201" s="25" t="s">
        <v>169</v>
      </c>
      <c r="F201" s="27">
        <v>3</v>
      </c>
      <c r="G201" s="122"/>
      <c r="H201" s="33">
        <f t="shared" si="60"/>
        <v>0</v>
      </c>
      <c r="I201" s="37">
        <f>$H$13</f>
        <v>0</v>
      </c>
      <c r="J201" s="38">
        <f t="shared" si="62"/>
        <v>0</v>
      </c>
    </row>
    <row r="202" spans="1:10" s="3" customFormat="1" ht="30" customHeight="1" x14ac:dyDescent="0.2">
      <c r="A202" s="25" t="s">
        <v>355</v>
      </c>
      <c r="B202" s="272" t="s">
        <v>427</v>
      </c>
      <c r="C202" s="272"/>
      <c r="D202" s="272"/>
      <c r="E202" s="25" t="s">
        <v>169</v>
      </c>
      <c r="F202" s="27">
        <v>3</v>
      </c>
      <c r="G202" s="122"/>
      <c r="H202" s="33">
        <f t="shared" si="60"/>
        <v>0</v>
      </c>
      <c r="I202" s="37">
        <f>$H$13</f>
        <v>0</v>
      </c>
      <c r="J202" s="38">
        <f t="shared" si="62"/>
        <v>0</v>
      </c>
    </row>
    <row r="203" spans="1:10" s="3" customFormat="1" ht="15" customHeight="1" x14ac:dyDescent="0.2">
      <c r="A203" s="25" t="s">
        <v>356</v>
      </c>
      <c r="B203" s="272" t="s">
        <v>428</v>
      </c>
      <c r="C203" s="272"/>
      <c r="D203" s="272"/>
      <c r="E203" s="25" t="s">
        <v>169</v>
      </c>
      <c r="F203" s="27">
        <v>3</v>
      </c>
      <c r="G203" s="122"/>
      <c r="H203" s="33">
        <f t="shared" si="60"/>
        <v>0</v>
      </c>
      <c r="I203" s="37">
        <f>$H$13</f>
        <v>0</v>
      </c>
      <c r="J203" s="38">
        <f t="shared" si="62"/>
        <v>0</v>
      </c>
    </row>
    <row r="204" spans="1:10" s="3" customFormat="1" ht="15" customHeight="1" x14ac:dyDescent="0.2">
      <c r="A204" s="25" t="s">
        <v>357</v>
      </c>
      <c r="B204" s="272" t="s">
        <v>431</v>
      </c>
      <c r="C204" s="272"/>
      <c r="D204" s="272"/>
      <c r="E204" s="25" t="s">
        <v>169</v>
      </c>
      <c r="F204" s="27">
        <v>6</v>
      </c>
      <c r="G204" s="122"/>
      <c r="H204" s="33">
        <f t="shared" si="60"/>
        <v>0</v>
      </c>
      <c r="I204" s="37">
        <f>$H$13</f>
        <v>0</v>
      </c>
      <c r="J204" s="38">
        <f t="shared" si="62"/>
        <v>0</v>
      </c>
    </row>
    <row r="205" spans="1:10" s="3" customFormat="1" ht="15" customHeight="1" x14ac:dyDescent="0.2">
      <c r="A205" s="25"/>
      <c r="B205" s="338" t="s">
        <v>6</v>
      </c>
      <c r="C205" s="339"/>
      <c r="D205" s="340"/>
      <c r="E205" s="31"/>
      <c r="F205" s="27"/>
      <c r="G205" s="33"/>
      <c r="H205" s="34">
        <f>SUM(H161:H204)</f>
        <v>0</v>
      </c>
      <c r="I205" s="34"/>
      <c r="J205" s="35">
        <f>SUM(J160:J204)</f>
        <v>0</v>
      </c>
    </row>
    <row r="206" spans="1:10" s="3" customFormat="1" ht="15" customHeight="1" x14ac:dyDescent="0.2">
      <c r="A206" s="295"/>
      <c r="B206" s="296"/>
      <c r="C206" s="296"/>
      <c r="D206" s="296"/>
      <c r="E206" s="296"/>
      <c r="F206" s="296"/>
      <c r="G206" s="296"/>
      <c r="H206" s="296"/>
      <c r="I206" s="296"/>
      <c r="J206" s="296"/>
    </row>
    <row r="207" spans="1:10" s="3" customFormat="1" ht="15" customHeight="1" x14ac:dyDescent="0.2">
      <c r="A207" s="24" t="s">
        <v>32</v>
      </c>
      <c r="B207" s="294" t="s">
        <v>33</v>
      </c>
      <c r="C207" s="294"/>
      <c r="D207" s="294"/>
      <c r="E207" s="294"/>
      <c r="F207" s="294"/>
      <c r="G207" s="294"/>
      <c r="H207" s="294"/>
      <c r="I207" s="294"/>
      <c r="J207" s="294"/>
    </row>
    <row r="208" spans="1:10" s="3" customFormat="1" ht="30" customHeight="1" x14ac:dyDescent="0.2">
      <c r="A208" s="25" t="s">
        <v>34</v>
      </c>
      <c r="B208" s="326" t="s">
        <v>280</v>
      </c>
      <c r="C208" s="327"/>
      <c r="D208" s="328"/>
      <c r="E208" s="25" t="s">
        <v>120</v>
      </c>
      <c r="F208" s="27">
        <v>1669</v>
      </c>
      <c r="G208" s="122"/>
      <c r="H208" s="33">
        <f t="shared" ref="H208" si="68">G208*F208</f>
        <v>0</v>
      </c>
      <c r="I208" s="37">
        <f>$H$13</f>
        <v>0</v>
      </c>
      <c r="J208" s="38">
        <f t="shared" ref="J208" si="69">H208*(1+I208)</f>
        <v>0</v>
      </c>
    </row>
    <row r="209" spans="1:10" s="3" customFormat="1" ht="30" customHeight="1" x14ac:dyDescent="0.2">
      <c r="A209" s="25" t="s">
        <v>269</v>
      </c>
      <c r="B209" s="326" t="s">
        <v>279</v>
      </c>
      <c r="C209" s="327"/>
      <c r="D209" s="328"/>
      <c r="E209" s="25" t="s">
        <v>120</v>
      </c>
      <c r="F209" s="27">
        <v>721.3</v>
      </c>
      <c r="G209" s="122"/>
      <c r="H209" s="33">
        <f t="shared" ref="H209" si="70">G209*F209</f>
        <v>0</v>
      </c>
      <c r="I209" s="37">
        <f>$H$13</f>
        <v>0</v>
      </c>
      <c r="J209" s="38">
        <f t="shared" ref="J209" si="71">H209*(1+I209)</f>
        <v>0</v>
      </c>
    </row>
    <row r="210" spans="1:10" s="3" customFormat="1" ht="30" customHeight="1" x14ac:dyDescent="0.2">
      <c r="A210" s="25" t="s">
        <v>331</v>
      </c>
      <c r="B210" s="326" t="s">
        <v>332</v>
      </c>
      <c r="C210" s="327"/>
      <c r="D210" s="328"/>
      <c r="E210" s="25" t="s">
        <v>120</v>
      </c>
      <c r="F210" s="55">
        <v>300</v>
      </c>
      <c r="G210" s="122"/>
      <c r="H210" s="33">
        <f t="shared" ref="H210" si="72">G210*F210</f>
        <v>0</v>
      </c>
      <c r="I210" s="37">
        <f>$H$13</f>
        <v>0</v>
      </c>
      <c r="J210" s="38">
        <f t="shared" ref="J210" si="73">H210*(1+I210)</f>
        <v>0</v>
      </c>
    </row>
    <row r="211" spans="1:10" s="3" customFormat="1" ht="15" customHeight="1" x14ac:dyDescent="0.2">
      <c r="A211" s="25"/>
      <c r="B211" s="290" t="s">
        <v>6</v>
      </c>
      <c r="C211" s="290"/>
      <c r="D211" s="290"/>
      <c r="E211" s="31"/>
      <c r="F211" s="42"/>
      <c r="G211" s="33"/>
      <c r="H211" s="34">
        <f>SUM(H208:H210)</f>
        <v>0</v>
      </c>
      <c r="I211" s="34"/>
      <c r="J211" s="35">
        <f>SUM(J208:J210)</f>
        <v>0</v>
      </c>
    </row>
    <row r="212" spans="1:10" s="3" customFormat="1" ht="15" customHeight="1" x14ac:dyDescent="0.2">
      <c r="A212" s="295"/>
      <c r="B212" s="296"/>
      <c r="C212" s="296"/>
      <c r="D212" s="296"/>
      <c r="E212" s="296"/>
      <c r="F212" s="296"/>
      <c r="G212" s="296"/>
      <c r="H212" s="296"/>
      <c r="I212" s="296"/>
      <c r="J212" s="296"/>
    </row>
    <row r="213" spans="1:10" s="3" customFormat="1" ht="15" customHeight="1" x14ac:dyDescent="0.2">
      <c r="A213" s="24" t="s">
        <v>35</v>
      </c>
      <c r="B213" s="294" t="s">
        <v>36</v>
      </c>
      <c r="C213" s="294"/>
      <c r="D213" s="294"/>
      <c r="E213" s="294"/>
      <c r="F213" s="294"/>
      <c r="G213" s="294"/>
      <c r="H213" s="294"/>
      <c r="I213" s="294"/>
      <c r="J213" s="294"/>
    </row>
    <row r="214" spans="1:10" s="3" customFormat="1" ht="15" customHeight="1" x14ac:dyDescent="0.2">
      <c r="A214" s="25" t="s">
        <v>37</v>
      </c>
      <c r="B214" s="287" t="s">
        <v>115</v>
      </c>
      <c r="C214" s="288"/>
      <c r="D214" s="289"/>
      <c r="E214" s="25"/>
      <c r="F214" s="36"/>
      <c r="G214" s="33"/>
      <c r="H214" s="33">
        <f t="shared" ref="H214" si="74">G214*F214</f>
        <v>0</v>
      </c>
      <c r="I214" s="37"/>
      <c r="J214" s="38">
        <f t="shared" ref="J214" si="75">H214*(1+I214)</f>
        <v>0</v>
      </c>
    </row>
    <row r="215" spans="1:10" s="3" customFormat="1" ht="15" customHeight="1" x14ac:dyDescent="0.2">
      <c r="A215" s="25"/>
      <c r="B215" s="290" t="s">
        <v>6</v>
      </c>
      <c r="C215" s="290"/>
      <c r="D215" s="290"/>
      <c r="E215" s="25"/>
      <c r="F215" s="42"/>
      <c r="G215" s="33"/>
      <c r="H215" s="34">
        <f>SUM(H214:H214)</f>
        <v>0</v>
      </c>
      <c r="I215" s="33"/>
      <c r="J215" s="44">
        <f>SUM(J214:J214)</f>
        <v>0</v>
      </c>
    </row>
    <row r="216" spans="1:10" s="3" customFormat="1" ht="15" customHeight="1" x14ac:dyDescent="0.2">
      <c r="A216" s="295"/>
      <c r="B216" s="296"/>
      <c r="C216" s="296"/>
      <c r="D216" s="296"/>
      <c r="E216" s="296"/>
      <c r="F216" s="296"/>
      <c r="G216" s="296"/>
      <c r="H216" s="296"/>
      <c r="I216" s="296"/>
      <c r="J216" s="296"/>
    </row>
    <row r="217" spans="1:10" s="3" customFormat="1" ht="15" customHeight="1" x14ac:dyDescent="0.2">
      <c r="A217" s="24" t="s">
        <v>38</v>
      </c>
      <c r="B217" s="329" t="s">
        <v>71</v>
      </c>
      <c r="C217" s="330"/>
      <c r="D217" s="330"/>
      <c r="E217" s="330"/>
      <c r="F217" s="330"/>
      <c r="G217" s="330"/>
      <c r="H217" s="330"/>
      <c r="I217" s="330"/>
      <c r="J217" s="330"/>
    </row>
    <row r="218" spans="1:10" s="3" customFormat="1" ht="15" customHeight="1" x14ac:dyDescent="0.2">
      <c r="A218" s="25"/>
      <c r="B218" s="332" t="s">
        <v>196</v>
      </c>
      <c r="C218" s="333"/>
      <c r="D218" s="334"/>
      <c r="E218" s="25"/>
      <c r="F218" s="27"/>
      <c r="G218" s="33"/>
      <c r="H218" s="33"/>
      <c r="I218" s="37"/>
      <c r="J218" s="38"/>
    </row>
    <row r="219" spans="1:10" s="3" customFormat="1" ht="30" customHeight="1" x14ac:dyDescent="0.2">
      <c r="A219" s="25" t="s">
        <v>39</v>
      </c>
      <c r="B219" s="326" t="s">
        <v>283</v>
      </c>
      <c r="C219" s="327"/>
      <c r="D219" s="328"/>
      <c r="E219" s="25" t="s">
        <v>120</v>
      </c>
      <c r="F219" s="27">
        <f>(1264*1)+(689*4)+(1428*1)+(1515*4)+(164*1)+(347*1)</f>
        <v>12019</v>
      </c>
      <c r="G219" s="122"/>
      <c r="H219" s="33">
        <f t="shared" ref="H219" si="76">G219*F219</f>
        <v>0</v>
      </c>
      <c r="I219" s="37">
        <f>$H$13</f>
        <v>0</v>
      </c>
      <c r="J219" s="38">
        <f t="shared" ref="J219" si="77">H219*(1+I219)</f>
        <v>0</v>
      </c>
    </row>
    <row r="220" spans="1:10" s="3" customFormat="1" ht="30" customHeight="1" x14ac:dyDescent="0.2">
      <c r="A220" s="25" t="s">
        <v>195</v>
      </c>
      <c r="B220" s="326" t="s">
        <v>199</v>
      </c>
      <c r="C220" s="327"/>
      <c r="D220" s="328"/>
      <c r="E220" s="25" t="s">
        <v>120</v>
      </c>
      <c r="F220" s="27">
        <f>(F97*1.28)+F209+489</f>
        <v>8072.38</v>
      </c>
      <c r="G220" s="122"/>
      <c r="H220" s="33">
        <f t="shared" ref="H220:H221" si="78">G220*F220</f>
        <v>0</v>
      </c>
      <c r="I220" s="37">
        <f>$H$13</f>
        <v>0</v>
      </c>
      <c r="J220" s="38">
        <f t="shared" ref="J220:J221" si="79">H220*(1+I220)</f>
        <v>0</v>
      </c>
    </row>
    <row r="221" spans="1:10" s="3" customFormat="1" ht="30" customHeight="1" x14ac:dyDescent="0.2">
      <c r="A221" s="25" t="s">
        <v>270</v>
      </c>
      <c r="B221" s="326" t="s">
        <v>194</v>
      </c>
      <c r="C221" s="327"/>
      <c r="D221" s="328"/>
      <c r="E221" s="25" t="s">
        <v>120</v>
      </c>
      <c r="F221" s="27">
        <f>F220</f>
        <v>8072.38</v>
      </c>
      <c r="G221" s="122"/>
      <c r="H221" s="33">
        <f t="shared" si="78"/>
        <v>0</v>
      </c>
      <c r="I221" s="37">
        <f>$H$13</f>
        <v>0</v>
      </c>
      <c r="J221" s="38">
        <f t="shared" si="79"/>
        <v>0</v>
      </c>
    </row>
    <row r="222" spans="1:10" s="3" customFormat="1" ht="30" customHeight="1" x14ac:dyDescent="0.2">
      <c r="A222" s="25" t="s">
        <v>197</v>
      </c>
      <c r="B222" s="326" t="s">
        <v>200</v>
      </c>
      <c r="C222" s="327"/>
      <c r="D222" s="328"/>
      <c r="E222" s="26" t="s">
        <v>120</v>
      </c>
      <c r="F222" s="27">
        <f>F220</f>
        <v>8072.38</v>
      </c>
      <c r="G222" s="122"/>
      <c r="H222" s="28">
        <f t="shared" ref="H222" si="80">G222*F222</f>
        <v>0</v>
      </c>
      <c r="I222" s="29">
        <f>$H$13</f>
        <v>0</v>
      </c>
      <c r="J222" s="30">
        <f t="shared" ref="J222" si="81">H222*(1+I222)</f>
        <v>0</v>
      </c>
    </row>
    <row r="223" spans="1:10" s="3" customFormat="1" ht="15" customHeight="1" x14ac:dyDescent="0.2">
      <c r="A223" s="25"/>
      <c r="B223" s="332" t="s">
        <v>193</v>
      </c>
      <c r="C223" s="333"/>
      <c r="D223" s="334"/>
      <c r="E223" s="25"/>
      <c r="F223" s="27"/>
      <c r="G223" s="33"/>
      <c r="H223" s="33"/>
      <c r="I223" s="37"/>
      <c r="J223" s="38"/>
    </row>
    <row r="224" spans="1:10" s="52" customFormat="1" ht="30" customHeight="1" x14ac:dyDescent="0.2">
      <c r="A224" s="25" t="s">
        <v>454</v>
      </c>
      <c r="B224" s="326" t="s">
        <v>199</v>
      </c>
      <c r="C224" s="327"/>
      <c r="D224" s="328"/>
      <c r="E224" s="25" t="s">
        <v>120</v>
      </c>
      <c r="F224" s="27">
        <f>(F97*1.45)+F208+442</f>
        <v>9884.4500000000007</v>
      </c>
      <c r="G224" s="122"/>
      <c r="H224" s="33">
        <f t="shared" ref="H224:H226" si="82">G224*F224</f>
        <v>0</v>
      </c>
      <c r="I224" s="37">
        <f>$H$13</f>
        <v>0</v>
      </c>
      <c r="J224" s="38">
        <f t="shared" ref="J224:J226" si="83">H224*(1+I224)</f>
        <v>0</v>
      </c>
    </row>
    <row r="225" spans="1:10" s="3" customFormat="1" ht="30" customHeight="1" x14ac:dyDescent="0.2">
      <c r="A225" s="25" t="s">
        <v>198</v>
      </c>
      <c r="B225" s="326" t="s">
        <v>194</v>
      </c>
      <c r="C225" s="327"/>
      <c r="D225" s="328"/>
      <c r="E225" s="25" t="s">
        <v>120</v>
      </c>
      <c r="F225" s="27">
        <f>F224</f>
        <v>9884.4500000000007</v>
      </c>
      <c r="G225" s="122"/>
      <c r="H225" s="33">
        <f t="shared" si="82"/>
        <v>0</v>
      </c>
      <c r="I225" s="37">
        <f>$H$13</f>
        <v>0</v>
      </c>
      <c r="J225" s="38">
        <f t="shared" si="83"/>
        <v>0</v>
      </c>
    </row>
    <row r="226" spans="1:10" s="52" customFormat="1" ht="30" customHeight="1" x14ac:dyDescent="0.2">
      <c r="A226" s="25" t="s">
        <v>201</v>
      </c>
      <c r="B226" s="326" t="s">
        <v>417</v>
      </c>
      <c r="C226" s="327"/>
      <c r="D226" s="328"/>
      <c r="E226" s="25" t="s">
        <v>120</v>
      </c>
      <c r="F226" s="27">
        <v>2548</v>
      </c>
      <c r="G226" s="122"/>
      <c r="H226" s="33">
        <f t="shared" si="82"/>
        <v>0</v>
      </c>
      <c r="I226" s="37">
        <f>$H$13</f>
        <v>0</v>
      </c>
      <c r="J226" s="38">
        <f t="shared" si="83"/>
        <v>0</v>
      </c>
    </row>
    <row r="227" spans="1:10" s="52" customFormat="1" ht="15" customHeight="1" x14ac:dyDescent="0.2">
      <c r="A227" s="25"/>
      <c r="B227" s="332" t="s">
        <v>416</v>
      </c>
      <c r="C227" s="333"/>
      <c r="D227" s="334"/>
      <c r="E227" s="25"/>
      <c r="F227" s="27"/>
      <c r="G227" s="33"/>
      <c r="H227" s="33"/>
      <c r="I227" s="37"/>
      <c r="J227" s="38"/>
    </row>
    <row r="228" spans="1:10" s="52" customFormat="1" ht="30" customHeight="1" x14ac:dyDescent="0.2">
      <c r="A228" s="25" t="s">
        <v>284</v>
      </c>
      <c r="B228" s="326" t="s">
        <v>419</v>
      </c>
      <c r="C228" s="327"/>
      <c r="D228" s="328"/>
      <c r="E228" s="25" t="s">
        <v>120</v>
      </c>
      <c r="F228" s="27">
        <v>600</v>
      </c>
      <c r="G228" s="122"/>
      <c r="H228" s="33">
        <f t="shared" ref="H228:H229" si="84">G228*F228</f>
        <v>0</v>
      </c>
      <c r="I228" s="37">
        <f>$H$13</f>
        <v>0</v>
      </c>
      <c r="J228" s="38">
        <f t="shared" ref="J228:J229" si="85">H228*(1+I228)</f>
        <v>0</v>
      </c>
    </row>
    <row r="229" spans="1:10" s="52" customFormat="1" ht="30" customHeight="1" x14ac:dyDescent="0.2">
      <c r="A229" s="25" t="s">
        <v>438</v>
      </c>
      <c r="B229" s="326" t="s">
        <v>418</v>
      </c>
      <c r="C229" s="327"/>
      <c r="D229" s="328"/>
      <c r="E229" s="25" t="s">
        <v>120</v>
      </c>
      <c r="F229" s="27">
        <f>F228</f>
        <v>600</v>
      </c>
      <c r="G229" s="122"/>
      <c r="H229" s="33">
        <f t="shared" si="84"/>
        <v>0</v>
      </c>
      <c r="I229" s="37">
        <f>$H$13</f>
        <v>0</v>
      </c>
      <c r="J229" s="38">
        <f t="shared" si="85"/>
        <v>0</v>
      </c>
    </row>
    <row r="230" spans="1:10" s="3" customFormat="1" ht="15" customHeight="1" x14ac:dyDescent="0.2">
      <c r="A230" s="25"/>
      <c r="B230" s="290" t="s">
        <v>6</v>
      </c>
      <c r="C230" s="290"/>
      <c r="D230" s="290"/>
      <c r="E230" s="31"/>
      <c r="F230" s="42"/>
      <c r="G230" s="33"/>
      <c r="H230" s="34">
        <f>SUM(H219:H229)</f>
        <v>0</v>
      </c>
      <c r="I230" s="34"/>
      <c r="J230" s="44">
        <f>SUM(J219:J229)</f>
        <v>0</v>
      </c>
    </row>
    <row r="231" spans="1:10" s="3" customFormat="1" ht="15" customHeight="1" x14ac:dyDescent="0.2">
      <c r="A231" s="295"/>
      <c r="B231" s="296"/>
      <c r="C231" s="296"/>
      <c r="D231" s="296"/>
      <c r="E231" s="296"/>
      <c r="F231" s="296"/>
      <c r="G231" s="296"/>
      <c r="H231" s="296"/>
      <c r="I231" s="296"/>
      <c r="J231" s="296"/>
    </row>
    <row r="232" spans="1:10" s="3" customFormat="1" ht="15" customHeight="1" x14ac:dyDescent="0.2">
      <c r="A232" s="24" t="s">
        <v>40</v>
      </c>
      <c r="B232" s="335" t="s">
        <v>41</v>
      </c>
      <c r="C232" s="336"/>
      <c r="D232" s="336"/>
      <c r="E232" s="336"/>
      <c r="F232" s="336"/>
      <c r="G232" s="336"/>
      <c r="H232" s="336"/>
      <c r="I232" s="336"/>
      <c r="J232" s="336"/>
    </row>
    <row r="233" spans="1:10" s="3" customFormat="1" ht="30" customHeight="1" x14ac:dyDescent="0.2">
      <c r="A233" s="54" t="s">
        <v>42</v>
      </c>
      <c r="B233" s="286" t="s">
        <v>420</v>
      </c>
      <c r="C233" s="286"/>
      <c r="D233" s="286"/>
      <c r="E233" s="26" t="s">
        <v>128</v>
      </c>
      <c r="F233" s="40">
        <v>104</v>
      </c>
      <c r="G233" s="122"/>
      <c r="H233" s="28">
        <f>G233*F233</f>
        <v>0</v>
      </c>
      <c r="I233" s="29">
        <f>$H$14</f>
        <v>0</v>
      </c>
      <c r="J233" s="30">
        <f>H233*(1+I233)</f>
        <v>0</v>
      </c>
    </row>
    <row r="234" spans="1:10" s="3" customFormat="1" ht="15" customHeight="1" x14ac:dyDescent="0.2">
      <c r="A234" s="25"/>
      <c r="B234" s="290" t="s">
        <v>6</v>
      </c>
      <c r="C234" s="290"/>
      <c r="D234" s="290"/>
      <c r="E234" s="25"/>
      <c r="F234" s="42"/>
      <c r="G234" s="33"/>
      <c r="H234" s="34">
        <f>H233</f>
        <v>0</v>
      </c>
      <c r="I234" s="33"/>
      <c r="J234" s="46">
        <f>J233</f>
        <v>0</v>
      </c>
    </row>
    <row r="235" spans="1:10" s="3" customFormat="1" ht="15" customHeight="1" x14ac:dyDescent="0.2">
      <c r="A235" s="295"/>
      <c r="B235" s="296"/>
      <c r="C235" s="296"/>
      <c r="D235" s="296"/>
      <c r="E235" s="296"/>
      <c r="F235" s="296"/>
      <c r="G235" s="296"/>
      <c r="H235" s="296"/>
      <c r="I235" s="296"/>
      <c r="J235" s="296"/>
    </row>
    <row r="236" spans="1:10" s="3" customFormat="1" ht="15" customHeight="1" x14ac:dyDescent="0.2">
      <c r="A236" s="24" t="s">
        <v>43</v>
      </c>
      <c r="B236" s="294" t="s">
        <v>44</v>
      </c>
      <c r="C236" s="294"/>
      <c r="D236" s="294"/>
      <c r="E236" s="294"/>
      <c r="F236" s="294"/>
      <c r="G236" s="294"/>
      <c r="H236" s="294"/>
      <c r="I236" s="294"/>
      <c r="J236" s="294"/>
    </row>
    <row r="237" spans="1:10" s="3" customFormat="1" ht="15" customHeight="1" x14ac:dyDescent="0.2">
      <c r="A237" s="26"/>
      <c r="B237" s="297" t="s">
        <v>286</v>
      </c>
      <c r="C237" s="297"/>
      <c r="D237" s="297"/>
      <c r="E237" s="26"/>
      <c r="F237" s="27"/>
      <c r="G237" s="33"/>
      <c r="H237" s="33"/>
      <c r="I237" s="37"/>
      <c r="J237" s="38"/>
    </row>
    <row r="238" spans="1:10" s="3" customFormat="1" ht="30" customHeight="1" x14ac:dyDescent="0.2">
      <c r="A238" s="26" t="s">
        <v>45</v>
      </c>
      <c r="B238" s="286" t="s">
        <v>287</v>
      </c>
      <c r="C238" s="286"/>
      <c r="D238" s="286"/>
      <c r="E238" s="26" t="s">
        <v>120</v>
      </c>
      <c r="F238" s="27">
        <f>F224</f>
        <v>9884.4500000000007</v>
      </c>
      <c r="G238" s="122"/>
      <c r="H238" s="33">
        <f t="shared" ref="H238" si="86">G238*F238</f>
        <v>0</v>
      </c>
      <c r="I238" s="37">
        <f>$H$13</f>
        <v>0</v>
      </c>
      <c r="J238" s="38">
        <f t="shared" ref="J238" si="87">H238*(1+I238)</f>
        <v>0</v>
      </c>
    </row>
    <row r="239" spans="1:10" s="3" customFormat="1" ht="15" customHeight="1" x14ac:dyDescent="0.2">
      <c r="A239" s="26" t="s">
        <v>142</v>
      </c>
      <c r="B239" s="286" t="s">
        <v>233</v>
      </c>
      <c r="C239" s="286"/>
      <c r="D239" s="286"/>
      <c r="E239" s="26" t="s">
        <v>120</v>
      </c>
      <c r="F239" s="27">
        <f>F238</f>
        <v>9884.4500000000007</v>
      </c>
      <c r="G239" s="122"/>
      <c r="H239" s="28">
        <f t="shared" ref="H239" si="88">G239*F239</f>
        <v>0</v>
      </c>
      <c r="I239" s="29">
        <f>$H$13</f>
        <v>0</v>
      </c>
      <c r="J239" s="38">
        <f t="shared" ref="J239" si="89">H239*(1+I239)</f>
        <v>0</v>
      </c>
    </row>
    <row r="240" spans="1:10" s="3" customFormat="1" ht="15" customHeight="1" x14ac:dyDescent="0.2">
      <c r="A240" s="33"/>
      <c r="B240" s="331" t="s">
        <v>6</v>
      </c>
      <c r="C240" s="331"/>
      <c r="D240" s="331"/>
      <c r="E240" s="33"/>
      <c r="F240" s="33"/>
      <c r="G240" s="33"/>
      <c r="H240" s="34">
        <f>SUM(H237:H239)</f>
        <v>0</v>
      </c>
      <c r="I240" s="33"/>
      <c r="J240" s="46">
        <f>SUM(J237:J239)</f>
        <v>0</v>
      </c>
    </row>
    <row r="241" spans="1:10" s="3" customFormat="1" ht="15" customHeight="1" x14ac:dyDescent="0.2">
      <c r="A241" s="295"/>
      <c r="B241" s="296"/>
      <c r="C241" s="296"/>
      <c r="D241" s="296"/>
      <c r="E241" s="296"/>
      <c r="F241" s="296"/>
      <c r="G241" s="296"/>
      <c r="H241" s="296"/>
      <c r="I241" s="296"/>
      <c r="J241" s="296"/>
    </row>
    <row r="242" spans="1:10" s="3" customFormat="1" ht="15" customHeight="1" x14ac:dyDescent="0.2">
      <c r="A242" s="24" t="s">
        <v>46</v>
      </c>
      <c r="B242" s="294" t="s">
        <v>47</v>
      </c>
      <c r="C242" s="294"/>
      <c r="D242" s="294"/>
      <c r="E242" s="294"/>
      <c r="F242" s="294"/>
      <c r="G242" s="294"/>
      <c r="H242" s="294"/>
      <c r="I242" s="294"/>
      <c r="J242" s="294"/>
    </row>
    <row r="243" spans="1:10" s="3" customFormat="1" ht="30" customHeight="1" x14ac:dyDescent="0.2">
      <c r="A243" s="26" t="s">
        <v>48</v>
      </c>
      <c r="B243" s="286" t="s">
        <v>180</v>
      </c>
      <c r="C243" s="286"/>
      <c r="D243" s="286"/>
      <c r="E243" s="26" t="s">
        <v>133</v>
      </c>
      <c r="F243" s="27">
        <v>547</v>
      </c>
      <c r="G243" s="122"/>
      <c r="H243" s="28">
        <f t="shared" ref="H243" si="90">G243*F243</f>
        <v>0</v>
      </c>
      <c r="I243" s="29">
        <f>$H$14</f>
        <v>0</v>
      </c>
      <c r="J243" s="30">
        <f t="shared" ref="J243" si="91">H243*(1+I243)</f>
        <v>0</v>
      </c>
    </row>
    <row r="244" spans="1:10" s="3" customFormat="1" ht="15" customHeight="1" x14ac:dyDescent="0.2">
      <c r="A244" s="26" t="s">
        <v>175</v>
      </c>
      <c r="B244" s="286" t="s">
        <v>285</v>
      </c>
      <c r="C244" s="286"/>
      <c r="D244" s="286"/>
      <c r="E244" s="26" t="s">
        <v>120</v>
      </c>
      <c r="F244" s="27">
        <v>12069</v>
      </c>
      <c r="G244" s="122"/>
      <c r="H244" s="28">
        <f>G244*F244</f>
        <v>0</v>
      </c>
      <c r="I244" s="29">
        <f>$H$14</f>
        <v>0</v>
      </c>
      <c r="J244" s="30">
        <f>H244*(1+I244)</f>
        <v>0</v>
      </c>
    </row>
    <row r="245" spans="1:10" s="3" customFormat="1" ht="15" customHeight="1" x14ac:dyDescent="0.2">
      <c r="A245" s="25"/>
      <c r="B245" s="290" t="s">
        <v>6</v>
      </c>
      <c r="C245" s="290"/>
      <c r="D245" s="290"/>
      <c r="E245" s="25"/>
      <c r="F245" s="36"/>
      <c r="G245" s="33"/>
      <c r="H245" s="34">
        <f>SUM(H243:H244)</f>
        <v>0</v>
      </c>
      <c r="I245" s="33"/>
      <c r="J245" s="35">
        <f>SUM(J243:J244)</f>
        <v>0</v>
      </c>
    </row>
    <row r="246" spans="1:10" s="3" customFormat="1" ht="15" customHeight="1" x14ac:dyDescent="0.2">
      <c r="A246" s="295"/>
      <c r="B246" s="296"/>
      <c r="C246" s="296"/>
      <c r="D246" s="296"/>
      <c r="E246" s="296"/>
      <c r="F246" s="296"/>
      <c r="G246" s="296"/>
      <c r="H246" s="296"/>
      <c r="I246" s="296"/>
      <c r="J246" s="296"/>
    </row>
    <row r="247" spans="1:10" s="3" customFormat="1" ht="15" customHeight="1" x14ac:dyDescent="0.2">
      <c r="A247" s="24" t="s">
        <v>49</v>
      </c>
      <c r="B247" s="294" t="s">
        <v>50</v>
      </c>
      <c r="C247" s="294"/>
      <c r="D247" s="294"/>
      <c r="E247" s="294"/>
      <c r="F247" s="294"/>
      <c r="G247" s="294"/>
      <c r="H247" s="294"/>
      <c r="I247" s="294"/>
      <c r="J247" s="294"/>
    </row>
    <row r="248" spans="1:10" s="3" customFormat="1" ht="15" customHeight="1" x14ac:dyDescent="0.2">
      <c r="A248" s="25" t="s">
        <v>51</v>
      </c>
      <c r="B248" s="282" t="s">
        <v>115</v>
      </c>
      <c r="C248" s="282"/>
      <c r="D248" s="282"/>
      <c r="E248" s="25"/>
      <c r="F248" s="45"/>
      <c r="G248" s="33"/>
      <c r="H248" s="33">
        <f>G248*F248</f>
        <v>0</v>
      </c>
      <c r="I248" s="29"/>
      <c r="J248" s="38">
        <f>H248*(1+I248)</f>
        <v>0</v>
      </c>
    </row>
    <row r="249" spans="1:10" s="3" customFormat="1" ht="15" customHeight="1" x14ac:dyDescent="0.2">
      <c r="A249" s="25"/>
      <c r="B249" s="290" t="s">
        <v>6</v>
      </c>
      <c r="C249" s="290"/>
      <c r="D249" s="290"/>
      <c r="E249" s="25"/>
      <c r="F249" s="36"/>
      <c r="G249" s="33"/>
      <c r="H249" s="34">
        <f>SUM(H248:H248)</f>
        <v>0</v>
      </c>
      <c r="I249" s="33"/>
      <c r="J249" s="35">
        <f>SUM(J248:J248)</f>
        <v>0</v>
      </c>
    </row>
    <row r="250" spans="1:10" s="3" customFormat="1" ht="15" customHeight="1" x14ac:dyDescent="0.2">
      <c r="A250" s="295"/>
      <c r="B250" s="296"/>
      <c r="C250" s="296"/>
      <c r="D250" s="296"/>
      <c r="E250" s="296"/>
      <c r="F250" s="296"/>
      <c r="G250" s="296"/>
      <c r="H250" s="296"/>
      <c r="I250" s="296"/>
      <c r="J250" s="296"/>
    </row>
    <row r="251" spans="1:10" s="3" customFormat="1" ht="15" customHeight="1" x14ac:dyDescent="0.2">
      <c r="A251" s="24" t="s">
        <v>52</v>
      </c>
      <c r="B251" s="294" t="s">
        <v>53</v>
      </c>
      <c r="C251" s="294"/>
      <c r="D251" s="294"/>
      <c r="E251" s="294"/>
      <c r="F251" s="294"/>
      <c r="G251" s="294"/>
      <c r="H251" s="294"/>
      <c r="I251" s="294"/>
      <c r="J251" s="294"/>
    </row>
    <row r="252" spans="1:10" s="3" customFormat="1" ht="15" customHeight="1" x14ac:dyDescent="0.2">
      <c r="A252" s="26" t="s">
        <v>54</v>
      </c>
      <c r="B252" s="286" t="s">
        <v>115</v>
      </c>
      <c r="C252" s="286"/>
      <c r="D252" s="286"/>
      <c r="E252" s="26"/>
      <c r="F252" s="40"/>
      <c r="G252" s="33"/>
      <c r="H252" s="28">
        <f>G252*F252</f>
        <v>0</v>
      </c>
      <c r="I252" s="29"/>
      <c r="J252" s="30">
        <f>H252*(1+I252)</f>
        <v>0</v>
      </c>
    </row>
    <row r="253" spans="1:10" s="3" customFormat="1" ht="15" customHeight="1" x14ac:dyDescent="0.2">
      <c r="A253" s="25"/>
      <c r="B253" s="290" t="s">
        <v>6</v>
      </c>
      <c r="C253" s="290"/>
      <c r="D253" s="290"/>
      <c r="E253" s="25"/>
      <c r="F253" s="36"/>
      <c r="G253" s="33"/>
      <c r="H253" s="34">
        <f>SUM(H252:H252)</f>
        <v>0</v>
      </c>
      <c r="I253" s="33"/>
      <c r="J253" s="35">
        <f>SUM(J252:J252)</f>
        <v>0</v>
      </c>
    </row>
    <row r="254" spans="1:10" s="3" customFormat="1" ht="15" customHeight="1" x14ac:dyDescent="0.2">
      <c r="A254" s="295"/>
      <c r="B254" s="296"/>
      <c r="C254" s="296"/>
      <c r="D254" s="296"/>
      <c r="E254" s="296"/>
      <c r="F254" s="296"/>
      <c r="G254" s="296"/>
      <c r="H254" s="296"/>
      <c r="I254" s="296"/>
      <c r="J254" s="296"/>
    </row>
    <row r="255" spans="1:10" s="3" customFormat="1" ht="15" customHeight="1" x14ac:dyDescent="0.2">
      <c r="A255" s="24" t="s">
        <v>55</v>
      </c>
      <c r="B255" s="294" t="s">
        <v>56</v>
      </c>
      <c r="C255" s="294"/>
      <c r="D255" s="294"/>
      <c r="E255" s="294"/>
      <c r="F255" s="294"/>
      <c r="G255" s="294"/>
      <c r="H255" s="294"/>
      <c r="I255" s="294"/>
      <c r="J255" s="294"/>
    </row>
    <row r="256" spans="1:10" s="21" customFormat="1" ht="15" customHeight="1" x14ac:dyDescent="0.2">
      <c r="A256" s="26" t="str">
        <f>Cronograma!A256</f>
        <v>21.1</v>
      </c>
      <c r="B256" s="320" t="s">
        <v>176</v>
      </c>
      <c r="C256" s="320"/>
      <c r="D256" s="320"/>
      <c r="E256" s="47" t="s">
        <v>131</v>
      </c>
      <c r="F256" s="27">
        <v>12</v>
      </c>
      <c r="G256" s="122"/>
      <c r="H256" s="48">
        <f t="shared" ref="H256" si="92">G256*F256</f>
        <v>0</v>
      </c>
      <c r="I256" s="49">
        <f>$H$14</f>
        <v>0</v>
      </c>
      <c r="J256" s="51">
        <f t="shared" ref="J256" si="93">H256*(1+I256)</f>
        <v>0</v>
      </c>
    </row>
    <row r="257" spans="1:10" s="3" customFormat="1" ht="15" customHeight="1" x14ac:dyDescent="0.2">
      <c r="A257" s="25"/>
      <c r="B257" s="290" t="s">
        <v>6</v>
      </c>
      <c r="C257" s="290"/>
      <c r="D257" s="290"/>
      <c r="E257" s="25"/>
      <c r="F257" s="36"/>
      <c r="G257" s="33"/>
      <c r="H257" s="34">
        <f>SUM(H256:H256)</f>
        <v>0</v>
      </c>
      <c r="I257" s="33"/>
      <c r="J257" s="35">
        <f>SUM(J256:J256)</f>
        <v>0</v>
      </c>
    </row>
    <row r="258" spans="1:10" s="3" customFormat="1" ht="15" customHeight="1" x14ac:dyDescent="0.2">
      <c r="A258" s="295"/>
      <c r="B258" s="296"/>
      <c r="C258" s="296"/>
      <c r="D258" s="296"/>
      <c r="E258" s="296"/>
      <c r="F258" s="296"/>
      <c r="G258" s="296"/>
      <c r="H258" s="296"/>
      <c r="I258" s="296"/>
      <c r="J258" s="296"/>
    </row>
    <row r="259" spans="1:10" s="3" customFormat="1" ht="15" customHeight="1" x14ac:dyDescent="0.2">
      <c r="A259" s="24" t="s">
        <v>58</v>
      </c>
      <c r="B259" s="294" t="s">
        <v>59</v>
      </c>
      <c r="C259" s="294"/>
      <c r="D259" s="294"/>
      <c r="E259" s="294"/>
      <c r="F259" s="294"/>
      <c r="G259" s="294"/>
      <c r="H259" s="294"/>
      <c r="I259" s="294"/>
      <c r="J259" s="294"/>
    </row>
    <row r="260" spans="1:10" s="3" customFormat="1" ht="15" customHeight="1" x14ac:dyDescent="0.2">
      <c r="A260" s="25" t="s">
        <v>60</v>
      </c>
      <c r="B260" s="282" t="s">
        <v>115</v>
      </c>
      <c r="C260" s="282"/>
      <c r="D260" s="282"/>
      <c r="E260" s="25"/>
      <c r="F260" s="45"/>
      <c r="G260" s="33"/>
      <c r="H260" s="33">
        <f>G260*F260</f>
        <v>0</v>
      </c>
      <c r="I260" s="37"/>
      <c r="J260" s="38">
        <f>H260*(1+I260)</f>
        <v>0</v>
      </c>
    </row>
    <row r="261" spans="1:10" s="3" customFormat="1" ht="15" customHeight="1" x14ac:dyDescent="0.2">
      <c r="A261" s="25"/>
      <c r="B261" s="290" t="s">
        <v>6</v>
      </c>
      <c r="C261" s="290"/>
      <c r="D261" s="290"/>
      <c r="E261" s="25"/>
      <c r="F261" s="36"/>
      <c r="G261" s="33"/>
      <c r="H261" s="34">
        <f>SUM(H260)</f>
        <v>0</v>
      </c>
      <c r="I261" s="33"/>
      <c r="J261" s="35">
        <f>SUM(J260:J260)</f>
        <v>0</v>
      </c>
    </row>
    <row r="262" spans="1:10" s="3" customFormat="1" ht="15" customHeight="1" x14ac:dyDescent="0.2">
      <c r="A262" s="295"/>
      <c r="B262" s="296"/>
      <c r="C262" s="296"/>
      <c r="D262" s="296"/>
      <c r="E262" s="296"/>
      <c r="F262" s="296"/>
      <c r="G262" s="296"/>
      <c r="H262" s="296"/>
      <c r="I262" s="296"/>
      <c r="J262" s="296"/>
    </row>
    <row r="263" spans="1:10" s="3" customFormat="1" ht="15" customHeight="1" x14ac:dyDescent="0.2">
      <c r="A263" s="24" t="s">
        <v>61</v>
      </c>
      <c r="B263" s="294" t="s">
        <v>62</v>
      </c>
      <c r="C263" s="294"/>
      <c r="D263" s="294"/>
      <c r="E263" s="294"/>
      <c r="F263" s="294"/>
      <c r="G263" s="294"/>
      <c r="H263" s="294"/>
      <c r="I263" s="294"/>
      <c r="J263" s="294"/>
    </row>
    <row r="264" spans="1:10" s="3" customFormat="1" ht="15" customHeight="1" x14ac:dyDescent="0.2">
      <c r="A264" s="25" t="s">
        <v>63</v>
      </c>
      <c r="B264" s="282" t="s">
        <v>115</v>
      </c>
      <c r="C264" s="282"/>
      <c r="D264" s="282"/>
      <c r="E264" s="25"/>
      <c r="F264" s="45"/>
      <c r="G264" s="33"/>
      <c r="H264" s="33">
        <f>G264*F264</f>
        <v>0</v>
      </c>
      <c r="I264" s="37"/>
      <c r="J264" s="38">
        <f>H264*(1+I264)</f>
        <v>0</v>
      </c>
    </row>
    <row r="265" spans="1:10" s="3" customFormat="1" ht="15" customHeight="1" x14ac:dyDescent="0.2">
      <c r="A265" s="25"/>
      <c r="B265" s="290" t="s">
        <v>6</v>
      </c>
      <c r="C265" s="290"/>
      <c r="D265" s="290"/>
      <c r="E265" s="25"/>
      <c r="F265" s="36"/>
      <c r="G265" s="33"/>
      <c r="H265" s="34">
        <f>SUM(H264:H264)</f>
        <v>0</v>
      </c>
      <c r="I265" s="33"/>
      <c r="J265" s="35">
        <f>SUM(J264:J264)</f>
        <v>0</v>
      </c>
    </row>
    <row r="266" spans="1:10" s="3" customFormat="1" ht="15" customHeight="1" x14ac:dyDescent="0.2">
      <c r="A266" s="295"/>
      <c r="B266" s="296"/>
      <c r="C266" s="296"/>
      <c r="D266" s="296"/>
      <c r="E266" s="296"/>
      <c r="F266" s="296"/>
      <c r="G266" s="296"/>
      <c r="H266" s="296"/>
      <c r="I266" s="296"/>
      <c r="J266" s="296"/>
    </row>
    <row r="267" spans="1:10" s="3" customFormat="1" ht="15" customHeight="1" x14ac:dyDescent="0.2">
      <c r="A267" s="24" t="s">
        <v>64</v>
      </c>
      <c r="B267" s="294" t="s">
        <v>98</v>
      </c>
      <c r="C267" s="294"/>
      <c r="D267" s="294"/>
      <c r="E267" s="294"/>
      <c r="F267" s="294"/>
      <c r="G267" s="294"/>
      <c r="H267" s="294"/>
      <c r="I267" s="294"/>
      <c r="J267" s="294"/>
    </row>
    <row r="268" spans="1:10" s="3" customFormat="1" ht="15" customHeight="1" x14ac:dyDescent="0.2">
      <c r="A268" s="54"/>
      <c r="B268" s="321" t="s">
        <v>196</v>
      </c>
      <c r="C268" s="322"/>
      <c r="D268" s="323"/>
      <c r="E268" s="54"/>
      <c r="F268" s="61"/>
      <c r="G268" s="56"/>
      <c r="H268" s="57"/>
      <c r="I268" s="60"/>
      <c r="J268" s="62"/>
    </row>
    <row r="269" spans="1:10" s="3" customFormat="1" ht="15" customHeight="1" x14ac:dyDescent="0.2">
      <c r="A269" s="54" t="s">
        <v>65</v>
      </c>
      <c r="B269" s="317" t="s">
        <v>422</v>
      </c>
      <c r="C269" s="318"/>
      <c r="D269" s="319"/>
      <c r="E269" s="54" t="s">
        <v>120</v>
      </c>
      <c r="F269" s="64">
        <f>81.5+569+625+745+83</f>
        <v>2103.5</v>
      </c>
      <c r="G269" s="122"/>
      <c r="H269" s="28">
        <f t="shared" ref="H269" si="94">G269*F269</f>
        <v>0</v>
      </c>
      <c r="I269" s="29">
        <f>$H$13</f>
        <v>0</v>
      </c>
      <c r="J269" s="30">
        <f t="shared" ref="J269" si="95">H269*(1+I269)</f>
        <v>0</v>
      </c>
    </row>
    <row r="270" spans="1:10" s="3" customFormat="1" ht="15" customHeight="1" x14ac:dyDescent="0.2">
      <c r="A270" s="54"/>
      <c r="B270" s="321" t="s">
        <v>193</v>
      </c>
      <c r="C270" s="322"/>
      <c r="D270" s="323"/>
      <c r="E270" s="54"/>
      <c r="F270" s="64"/>
      <c r="G270" s="56"/>
      <c r="H270" s="57"/>
      <c r="I270" s="60"/>
      <c r="J270" s="62"/>
    </row>
    <row r="271" spans="1:10" s="3" customFormat="1" ht="15" customHeight="1" x14ac:dyDescent="0.2">
      <c r="A271" s="54" t="s">
        <v>455</v>
      </c>
      <c r="B271" s="317" t="s">
        <v>422</v>
      </c>
      <c r="C271" s="318"/>
      <c r="D271" s="319"/>
      <c r="E271" s="54" t="s">
        <v>120</v>
      </c>
      <c r="F271" s="64">
        <f>81+110+405+240+137+87+92+71</f>
        <v>1223</v>
      </c>
      <c r="G271" s="122"/>
      <c r="H271" s="28">
        <f>G271*F271</f>
        <v>0</v>
      </c>
      <c r="I271" s="29">
        <f>$H$13</f>
        <v>0</v>
      </c>
      <c r="J271" s="30">
        <f>H271*(1+I271)</f>
        <v>0</v>
      </c>
    </row>
    <row r="272" spans="1:10" s="3" customFormat="1" ht="15" customHeight="1" x14ac:dyDescent="0.2">
      <c r="A272" s="25"/>
      <c r="B272" s="290" t="s">
        <v>6</v>
      </c>
      <c r="C272" s="290"/>
      <c r="D272" s="290"/>
      <c r="E272" s="25"/>
      <c r="F272" s="36"/>
      <c r="G272" s="33"/>
      <c r="H272" s="34">
        <f>SUM(H269:H271)</f>
        <v>0</v>
      </c>
      <c r="I272" s="33"/>
      <c r="J272" s="35">
        <f>SUM(J269:J271)</f>
        <v>0</v>
      </c>
    </row>
    <row r="273" spans="1:10" s="3" customFormat="1" ht="15" customHeight="1" x14ac:dyDescent="0.2">
      <c r="A273" s="295"/>
      <c r="B273" s="296"/>
      <c r="C273" s="296"/>
      <c r="D273" s="296"/>
      <c r="E273" s="296"/>
      <c r="F273" s="296"/>
      <c r="G273" s="296"/>
      <c r="H273" s="296"/>
      <c r="I273" s="296"/>
      <c r="J273" s="296"/>
    </row>
    <row r="274" spans="1:10" s="3" customFormat="1" ht="15" customHeight="1" x14ac:dyDescent="0.2">
      <c r="A274" s="24" t="s">
        <v>66</v>
      </c>
      <c r="B274" s="294" t="s">
        <v>67</v>
      </c>
      <c r="C274" s="294"/>
      <c r="D274" s="294"/>
      <c r="E274" s="294"/>
      <c r="F274" s="294"/>
      <c r="G274" s="294"/>
      <c r="H274" s="294"/>
      <c r="I274" s="294"/>
      <c r="J274" s="294"/>
    </row>
    <row r="275" spans="1:10" s="3" customFormat="1" ht="15" customHeight="1" x14ac:dyDescent="0.2">
      <c r="A275" s="25" t="s">
        <v>72</v>
      </c>
      <c r="B275" s="282" t="s">
        <v>115</v>
      </c>
      <c r="C275" s="282"/>
      <c r="D275" s="282"/>
      <c r="E275" s="25"/>
      <c r="F275" s="45"/>
      <c r="G275" s="33"/>
      <c r="H275" s="33">
        <f>G275*F275</f>
        <v>0</v>
      </c>
      <c r="I275" s="37"/>
      <c r="J275" s="38">
        <f>H275*(1+I275)</f>
        <v>0</v>
      </c>
    </row>
    <row r="276" spans="1:10" s="3" customFormat="1" ht="15" customHeight="1" x14ac:dyDescent="0.2">
      <c r="A276" s="25"/>
      <c r="B276" s="290" t="s">
        <v>6</v>
      </c>
      <c r="C276" s="290"/>
      <c r="D276" s="290"/>
      <c r="E276" s="25"/>
      <c r="F276" s="36"/>
      <c r="G276" s="33"/>
      <c r="H276" s="34">
        <f>H275</f>
        <v>0</v>
      </c>
      <c r="I276" s="33"/>
      <c r="J276" s="35">
        <f>J275</f>
        <v>0</v>
      </c>
    </row>
    <row r="277" spans="1:10" s="3" customFormat="1" ht="15" customHeight="1" thickBot="1" x14ac:dyDescent="0.25">
      <c r="A277" s="316"/>
      <c r="B277" s="316"/>
      <c r="C277" s="316"/>
      <c r="D277" s="316"/>
      <c r="E277" s="316"/>
      <c r="F277" s="316"/>
      <c r="G277" s="316"/>
      <c r="H277" s="316"/>
      <c r="I277" s="316"/>
      <c r="J277" s="316"/>
    </row>
    <row r="278" spans="1:10" s="3" customFormat="1" ht="15" customHeight="1" thickBot="1" x14ac:dyDescent="0.25">
      <c r="A278" s="325" t="s">
        <v>99</v>
      </c>
      <c r="B278" s="325"/>
      <c r="C278" s="325"/>
      <c r="D278" s="325"/>
      <c r="E278" s="4"/>
      <c r="F278" s="4"/>
      <c r="G278" s="4"/>
      <c r="H278" s="16">
        <f>H276+H272+H265+H261+H257+H253+H249+H245+H240+H234+H230+H215+H211+H205+H157+H150+H138+H121+H98+H92+H62+H58+H37+H31+H23</f>
        <v>0</v>
      </c>
      <c r="I278" s="5"/>
      <c r="J278" s="16">
        <f>J276+J272+J265+J261+J257+J253+J249+J245+J240+J234+J230+J215+J211+J205+J157+J150+J138+J121+J98+J92+J62+J58+J37+J31+J23</f>
        <v>0</v>
      </c>
    </row>
    <row r="279" spans="1:10" ht="15" customHeight="1" x14ac:dyDescent="0.2">
      <c r="A279" s="19"/>
      <c r="B279" s="18"/>
      <c r="C279" s="18"/>
      <c r="D279" s="18"/>
      <c r="E279" s="19"/>
      <c r="F279" s="6"/>
      <c r="G279" s="7"/>
      <c r="H279" s="9"/>
      <c r="I279" s="8"/>
      <c r="J279" s="9"/>
    </row>
    <row r="280" spans="1:10" s="73" customFormat="1" ht="30" customHeight="1" thickBot="1" x14ac:dyDescent="0.25">
      <c r="A280" s="89"/>
      <c r="B280" s="90" t="s">
        <v>461</v>
      </c>
      <c r="C280" s="347"/>
      <c r="D280" s="347"/>
      <c r="E280" s="91"/>
      <c r="F280" s="91"/>
      <c r="G280" s="92" t="s">
        <v>462</v>
      </c>
      <c r="H280" s="348"/>
      <c r="I280" s="348"/>
      <c r="J280" s="93"/>
    </row>
    <row r="281" spans="1:10" s="73" customFormat="1" ht="30" customHeight="1" thickBot="1" x14ac:dyDescent="0.25">
      <c r="A281" s="89"/>
      <c r="B281" s="90" t="s">
        <v>463</v>
      </c>
      <c r="C281" s="349"/>
      <c r="D281" s="349"/>
      <c r="E281" s="91"/>
      <c r="F281" s="91"/>
      <c r="G281" s="92"/>
      <c r="H281" s="94"/>
      <c r="I281" s="94"/>
      <c r="J281" s="95"/>
    </row>
    <row r="282" spans="1:10" s="73" customFormat="1" ht="30" customHeight="1" thickBot="1" x14ac:dyDescent="0.25">
      <c r="A282" s="89"/>
      <c r="B282" s="92" t="s">
        <v>464</v>
      </c>
      <c r="C282" s="349"/>
      <c r="D282" s="349"/>
      <c r="E282" s="91"/>
      <c r="F282" s="91"/>
      <c r="G282" s="92" t="s">
        <v>465</v>
      </c>
      <c r="H282" s="348"/>
      <c r="I282" s="348"/>
      <c r="J282" s="95"/>
    </row>
    <row r="283" spans="1:10" s="73" customFormat="1" ht="15" customHeight="1" x14ac:dyDescent="0.2">
      <c r="A283" s="89"/>
      <c r="B283" s="89"/>
      <c r="C283" s="95"/>
      <c r="D283" s="95"/>
      <c r="E283" s="95"/>
      <c r="F283" s="95"/>
      <c r="G283" s="95"/>
      <c r="H283" s="95"/>
      <c r="I283" s="95"/>
      <c r="J283" s="95"/>
    </row>
    <row r="284" spans="1:10" s="73" customFormat="1" ht="129.94999999999999" customHeight="1" x14ac:dyDescent="0.2">
      <c r="A284" s="350" t="s">
        <v>466</v>
      </c>
      <c r="B284" s="351"/>
      <c r="C284" s="351"/>
      <c r="D284" s="351"/>
      <c r="E284" s="351"/>
      <c r="F284" s="351"/>
      <c r="G284" s="351"/>
      <c r="H284" s="351"/>
      <c r="I284" s="351"/>
      <c r="J284" s="351"/>
    </row>
    <row r="291" spans="7:9" ht="15" customHeight="1" x14ac:dyDescent="0.2">
      <c r="G291" s="15"/>
      <c r="I291" s="15"/>
    </row>
    <row r="292" spans="7:9" ht="15" customHeight="1" x14ac:dyDescent="0.2">
      <c r="G292" s="15"/>
      <c r="I292" s="15"/>
    </row>
    <row r="293" spans="7:9" ht="15" customHeight="1" x14ac:dyDescent="0.2">
      <c r="G293" s="15"/>
      <c r="I293" s="15"/>
    </row>
    <row r="294" spans="7:9" ht="15" customHeight="1" x14ac:dyDescent="0.2">
      <c r="G294" s="15"/>
      <c r="I294" s="15"/>
    </row>
    <row r="295" spans="7:9" ht="15" customHeight="1" x14ac:dyDescent="0.2">
      <c r="G295" s="15"/>
      <c r="I295" s="15"/>
    </row>
    <row r="296" spans="7:9" ht="15" customHeight="1" x14ac:dyDescent="0.2">
      <c r="G296" s="15"/>
      <c r="I296" s="15"/>
    </row>
    <row r="297" spans="7:9" ht="15" customHeight="1" x14ac:dyDescent="0.2">
      <c r="G297" s="15"/>
      <c r="I297" s="15"/>
    </row>
    <row r="298" spans="7:9" ht="15" customHeight="1" x14ac:dyDescent="0.2">
      <c r="G298" s="15"/>
      <c r="I298" s="15"/>
    </row>
    <row r="299" spans="7:9" ht="15" customHeight="1" x14ac:dyDescent="0.2">
      <c r="G299" s="15"/>
      <c r="I299" s="15"/>
    </row>
    <row r="300" spans="7:9" ht="15" customHeight="1" x14ac:dyDescent="0.2">
      <c r="G300" s="15"/>
      <c r="I300" s="15"/>
    </row>
    <row r="301" spans="7:9" ht="15" customHeight="1" x14ac:dyDescent="0.2">
      <c r="G301" s="15"/>
      <c r="I301" s="15"/>
    </row>
    <row r="302" spans="7:9" ht="15" customHeight="1" x14ac:dyDescent="0.2">
      <c r="G302" s="15"/>
      <c r="I302" s="15"/>
    </row>
    <row r="303" spans="7:9" ht="15" customHeight="1" x14ac:dyDescent="0.2">
      <c r="G303" s="15"/>
      <c r="I303" s="15"/>
    </row>
    <row r="304" spans="7:9" ht="15" customHeight="1" x14ac:dyDescent="0.2">
      <c r="G304" s="15"/>
      <c r="I304" s="15"/>
    </row>
    <row r="305" spans="7:9" ht="15" customHeight="1" x14ac:dyDescent="0.2">
      <c r="G305" s="15"/>
      <c r="I305" s="15"/>
    </row>
    <row r="306" spans="7:9" ht="15" customHeight="1" x14ac:dyDescent="0.2">
      <c r="G306" s="15"/>
      <c r="I306" s="15"/>
    </row>
    <row r="307" spans="7:9" ht="15" customHeight="1" x14ac:dyDescent="0.2">
      <c r="G307" s="15"/>
      <c r="I307" s="15"/>
    </row>
    <row r="308" spans="7:9" ht="15" customHeight="1" x14ac:dyDescent="0.2">
      <c r="G308" s="15"/>
      <c r="I308" s="15"/>
    </row>
    <row r="309" spans="7:9" ht="15" customHeight="1" x14ac:dyDescent="0.2">
      <c r="G309" s="15"/>
      <c r="I309" s="15"/>
    </row>
    <row r="310" spans="7:9" ht="15" customHeight="1" x14ac:dyDescent="0.2">
      <c r="G310" s="15"/>
      <c r="I310" s="15"/>
    </row>
    <row r="311" spans="7:9" ht="15" customHeight="1" x14ac:dyDescent="0.2">
      <c r="G311" s="15"/>
      <c r="I311" s="15"/>
    </row>
    <row r="312" spans="7:9" ht="15" customHeight="1" x14ac:dyDescent="0.2">
      <c r="G312" s="15"/>
      <c r="I312" s="15"/>
    </row>
    <row r="313" spans="7:9" ht="15" customHeight="1" x14ac:dyDescent="0.2">
      <c r="G313" s="15"/>
      <c r="I313" s="15"/>
    </row>
    <row r="314" spans="7:9" ht="15" customHeight="1" x14ac:dyDescent="0.2">
      <c r="G314" s="15"/>
      <c r="I314" s="15"/>
    </row>
    <row r="315" spans="7:9" ht="15" customHeight="1" x14ac:dyDescent="0.2">
      <c r="G315" s="15"/>
      <c r="I315" s="15"/>
    </row>
    <row r="316" spans="7:9" ht="15" customHeight="1" x14ac:dyDescent="0.2">
      <c r="G316" s="15"/>
      <c r="I316" s="15"/>
    </row>
    <row r="317" spans="7:9" ht="15" customHeight="1" x14ac:dyDescent="0.2">
      <c r="G317" s="15"/>
      <c r="I317" s="15"/>
    </row>
    <row r="318" spans="7:9" ht="15" customHeight="1" x14ac:dyDescent="0.2">
      <c r="G318" s="15"/>
      <c r="I318" s="15"/>
    </row>
    <row r="319" spans="7:9" ht="15" customHeight="1" x14ac:dyDescent="0.2">
      <c r="G319" s="15"/>
      <c r="I319" s="15"/>
    </row>
    <row r="320" spans="7:9" ht="15" customHeight="1" x14ac:dyDescent="0.2">
      <c r="G320" s="15"/>
      <c r="I320" s="15"/>
    </row>
    <row r="321" spans="7:9" ht="15" customHeight="1" x14ac:dyDescent="0.2">
      <c r="G321" s="15"/>
      <c r="I321" s="15"/>
    </row>
    <row r="322" spans="7:9" ht="15" customHeight="1" x14ac:dyDescent="0.2">
      <c r="G322" s="15"/>
      <c r="I322" s="15"/>
    </row>
    <row r="323" spans="7:9" ht="15" customHeight="1" x14ac:dyDescent="0.2">
      <c r="G323" s="15"/>
      <c r="I323" s="15"/>
    </row>
    <row r="324" spans="7:9" ht="15" customHeight="1" x14ac:dyDescent="0.2">
      <c r="G324" s="15"/>
      <c r="I324" s="15"/>
    </row>
    <row r="325" spans="7:9" ht="15" customHeight="1" x14ac:dyDescent="0.2">
      <c r="G325" s="15"/>
      <c r="I325" s="15"/>
    </row>
    <row r="326" spans="7:9" ht="15" customHeight="1" x14ac:dyDescent="0.2">
      <c r="G326" s="15"/>
      <c r="I326" s="15"/>
    </row>
    <row r="327" spans="7:9" ht="15" customHeight="1" x14ac:dyDescent="0.2">
      <c r="G327" s="15"/>
      <c r="I327" s="15"/>
    </row>
    <row r="328" spans="7:9" ht="15" customHeight="1" x14ac:dyDescent="0.2">
      <c r="G328" s="15"/>
      <c r="I328" s="15"/>
    </row>
    <row r="329" spans="7:9" ht="15" customHeight="1" x14ac:dyDescent="0.2">
      <c r="G329" s="15"/>
      <c r="I329" s="15"/>
    </row>
    <row r="330" spans="7:9" ht="15" customHeight="1" x14ac:dyDescent="0.2">
      <c r="G330" s="15"/>
      <c r="I330" s="15"/>
    </row>
    <row r="331" spans="7:9" ht="15" customHeight="1" x14ac:dyDescent="0.2">
      <c r="G331" s="15"/>
      <c r="I331" s="15"/>
    </row>
    <row r="332" spans="7:9" ht="15" customHeight="1" x14ac:dyDescent="0.2">
      <c r="G332" s="15"/>
      <c r="I332" s="15"/>
    </row>
    <row r="333" spans="7:9" ht="15" customHeight="1" x14ac:dyDescent="0.2">
      <c r="G333" s="15"/>
      <c r="I333" s="15"/>
    </row>
    <row r="334" spans="7:9" ht="15" customHeight="1" x14ac:dyDescent="0.2">
      <c r="G334" s="15"/>
      <c r="I334" s="15"/>
    </row>
    <row r="335" spans="7:9" ht="15" customHeight="1" x14ac:dyDescent="0.2">
      <c r="G335" s="15"/>
      <c r="I335" s="15"/>
    </row>
    <row r="336" spans="7:9" ht="15" customHeight="1" x14ac:dyDescent="0.2">
      <c r="G336" s="15"/>
      <c r="I336" s="15"/>
    </row>
    <row r="337" spans="7:9" ht="15" customHeight="1" x14ac:dyDescent="0.2">
      <c r="G337" s="15"/>
      <c r="I337" s="15"/>
    </row>
    <row r="338" spans="7:9" ht="15" customHeight="1" x14ac:dyDescent="0.2">
      <c r="G338" s="15"/>
      <c r="I338" s="15"/>
    </row>
    <row r="339" spans="7:9" ht="15" customHeight="1" x14ac:dyDescent="0.2">
      <c r="G339" s="15"/>
      <c r="I339" s="15"/>
    </row>
    <row r="340" spans="7:9" ht="15" customHeight="1" x14ac:dyDescent="0.2">
      <c r="G340" s="15"/>
      <c r="I340" s="15"/>
    </row>
    <row r="341" spans="7:9" ht="15" customHeight="1" x14ac:dyDescent="0.2">
      <c r="G341" s="15"/>
      <c r="I341" s="15"/>
    </row>
    <row r="342" spans="7:9" ht="15" customHeight="1" x14ac:dyDescent="0.2">
      <c r="G342" s="15"/>
      <c r="I342" s="15"/>
    </row>
    <row r="343" spans="7:9" ht="15" customHeight="1" x14ac:dyDescent="0.2">
      <c r="G343" s="15"/>
      <c r="I343" s="15"/>
    </row>
    <row r="344" spans="7:9" ht="15" customHeight="1" x14ac:dyDescent="0.2">
      <c r="G344" s="15"/>
      <c r="I344" s="15"/>
    </row>
    <row r="345" spans="7:9" ht="15" customHeight="1" x14ac:dyDescent="0.2">
      <c r="G345" s="15"/>
      <c r="I345" s="15"/>
    </row>
    <row r="346" spans="7:9" ht="15" customHeight="1" x14ac:dyDescent="0.2">
      <c r="G346" s="15"/>
      <c r="I346" s="15"/>
    </row>
    <row r="347" spans="7:9" ht="15" customHeight="1" x14ac:dyDescent="0.2">
      <c r="G347" s="15"/>
      <c r="I347" s="15"/>
    </row>
    <row r="348" spans="7:9" ht="15" customHeight="1" x14ac:dyDescent="0.2">
      <c r="G348" s="15"/>
      <c r="I348" s="15"/>
    </row>
    <row r="349" spans="7:9" ht="15" customHeight="1" x14ac:dyDescent="0.2">
      <c r="G349" s="15"/>
      <c r="I349" s="15"/>
    </row>
    <row r="350" spans="7:9" ht="15" customHeight="1" x14ac:dyDescent="0.2">
      <c r="G350" s="15"/>
      <c r="I350" s="15"/>
    </row>
    <row r="351" spans="7:9" ht="15" customHeight="1" x14ac:dyDescent="0.2">
      <c r="G351" s="15"/>
      <c r="I351" s="15"/>
    </row>
    <row r="352" spans="7:9" ht="15" customHeight="1" x14ac:dyDescent="0.2">
      <c r="G352" s="15"/>
      <c r="I352" s="15"/>
    </row>
    <row r="353" spans="7:9" ht="15" customHeight="1" x14ac:dyDescent="0.2">
      <c r="G353" s="15"/>
      <c r="I353" s="15"/>
    </row>
    <row r="354" spans="7:9" ht="15" customHeight="1" x14ac:dyDescent="0.2">
      <c r="G354" s="15"/>
      <c r="I354" s="15"/>
    </row>
    <row r="355" spans="7:9" ht="15" customHeight="1" x14ac:dyDescent="0.2">
      <c r="G355" s="15"/>
      <c r="I355" s="15"/>
    </row>
    <row r="356" spans="7:9" ht="15" customHeight="1" x14ac:dyDescent="0.2">
      <c r="G356" s="15"/>
      <c r="I356" s="15"/>
    </row>
    <row r="357" spans="7:9" ht="15" customHeight="1" x14ac:dyDescent="0.2">
      <c r="G357" s="15"/>
      <c r="I357" s="15"/>
    </row>
    <row r="358" spans="7:9" ht="15" customHeight="1" x14ac:dyDescent="0.2">
      <c r="G358" s="15"/>
      <c r="I358" s="15"/>
    </row>
    <row r="359" spans="7:9" ht="15" customHeight="1" x14ac:dyDescent="0.2">
      <c r="G359" s="15"/>
      <c r="I359" s="15"/>
    </row>
    <row r="360" spans="7:9" ht="15" customHeight="1" x14ac:dyDescent="0.2">
      <c r="G360" s="15"/>
      <c r="I360" s="15"/>
    </row>
    <row r="361" spans="7:9" ht="15" customHeight="1" x14ac:dyDescent="0.2">
      <c r="G361" s="15"/>
      <c r="I361" s="15"/>
    </row>
    <row r="362" spans="7:9" ht="15" customHeight="1" x14ac:dyDescent="0.2">
      <c r="G362" s="15"/>
      <c r="I362" s="15"/>
    </row>
    <row r="363" spans="7:9" ht="15" customHeight="1" x14ac:dyDescent="0.2">
      <c r="G363" s="15"/>
      <c r="I363" s="15"/>
    </row>
    <row r="364" spans="7:9" ht="15" customHeight="1" x14ac:dyDescent="0.2">
      <c r="G364" s="15"/>
      <c r="I364" s="15"/>
    </row>
    <row r="365" spans="7:9" ht="15" customHeight="1" x14ac:dyDescent="0.2">
      <c r="G365" s="15"/>
      <c r="I365" s="15"/>
    </row>
    <row r="366" spans="7:9" ht="15" customHeight="1" x14ac:dyDescent="0.2">
      <c r="G366" s="15"/>
      <c r="I366" s="15"/>
    </row>
    <row r="367" spans="7:9" ht="15" customHeight="1" x14ac:dyDescent="0.2">
      <c r="G367" s="15"/>
      <c r="I367" s="15"/>
    </row>
    <row r="368" spans="7:9" ht="15" customHeight="1" x14ac:dyDescent="0.2">
      <c r="G368" s="15"/>
      <c r="I368" s="15"/>
    </row>
    <row r="369" spans="7:9" ht="15" customHeight="1" x14ac:dyDescent="0.2">
      <c r="G369" s="15"/>
      <c r="I369" s="15"/>
    </row>
    <row r="370" spans="7:9" ht="15" customHeight="1" x14ac:dyDescent="0.2">
      <c r="G370" s="15"/>
      <c r="I370" s="15"/>
    </row>
    <row r="371" spans="7:9" ht="15" customHeight="1" x14ac:dyDescent="0.2">
      <c r="G371" s="15"/>
      <c r="I371" s="15"/>
    </row>
    <row r="372" spans="7:9" ht="15" customHeight="1" x14ac:dyDescent="0.2">
      <c r="G372" s="15"/>
      <c r="I372" s="15"/>
    </row>
    <row r="373" spans="7:9" ht="15" customHeight="1" x14ac:dyDescent="0.2">
      <c r="G373" s="15"/>
      <c r="I373" s="15"/>
    </row>
    <row r="374" spans="7:9" ht="15" customHeight="1" x14ac:dyDescent="0.2">
      <c r="G374" s="15"/>
      <c r="I374" s="15"/>
    </row>
    <row r="375" spans="7:9" ht="15" customHeight="1" x14ac:dyDescent="0.2">
      <c r="G375" s="15"/>
      <c r="I375" s="15"/>
    </row>
    <row r="376" spans="7:9" ht="15" customHeight="1" x14ac:dyDescent="0.2">
      <c r="G376" s="15"/>
      <c r="I376" s="15"/>
    </row>
    <row r="377" spans="7:9" ht="15" customHeight="1" x14ac:dyDescent="0.2">
      <c r="G377" s="15"/>
      <c r="I377" s="15"/>
    </row>
    <row r="378" spans="7:9" ht="15" customHeight="1" x14ac:dyDescent="0.2">
      <c r="G378" s="15"/>
      <c r="I378" s="15"/>
    </row>
    <row r="379" spans="7:9" ht="15" customHeight="1" x14ac:dyDescent="0.2">
      <c r="G379" s="15"/>
      <c r="I379" s="15"/>
    </row>
    <row r="380" spans="7:9" ht="15" customHeight="1" x14ac:dyDescent="0.2">
      <c r="G380" s="15"/>
      <c r="I380" s="15"/>
    </row>
    <row r="381" spans="7:9" ht="15" customHeight="1" x14ac:dyDescent="0.2">
      <c r="G381" s="15"/>
      <c r="I381" s="15"/>
    </row>
    <row r="382" spans="7:9" ht="15" customHeight="1" x14ac:dyDescent="0.2">
      <c r="G382" s="15"/>
      <c r="I382" s="15"/>
    </row>
    <row r="383" spans="7:9" ht="15" customHeight="1" x14ac:dyDescent="0.2">
      <c r="G383" s="15"/>
      <c r="I383" s="15"/>
    </row>
    <row r="384" spans="7:9" ht="15" customHeight="1" x14ac:dyDescent="0.2">
      <c r="G384" s="15"/>
      <c r="I384" s="15"/>
    </row>
    <row r="385" spans="7:9" ht="15" customHeight="1" x14ac:dyDescent="0.2">
      <c r="G385" s="15"/>
      <c r="I385" s="15"/>
    </row>
    <row r="386" spans="7:9" ht="15" customHeight="1" x14ac:dyDescent="0.2">
      <c r="G386" s="15"/>
      <c r="I386" s="15"/>
    </row>
    <row r="387" spans="7:9" ht="15" customHeight="1" x14ac:dyDescent="0.2">
      <c r="G387" s="15"/>
      <c r="I387" s="15"/>
    </row>
    <row r="388" spans="7:9" ht="15" customHeight="1" x14ac:dyDescent="0.2">
      <c r="G388" s="15"/>
      <c r="I388" s="15"/>
    </row>
    <row r="389" spans="7:9" ht="15" customHeight="1" x14ac:dyDescent="0.2">
      <c r="G389" s="15"/>
      <c r="I389" s="15"/>
    </row>
    <row r="390" spans="7:9" ht="15" customHeight="1" x14ac:dyDescent="0.2">
      <c r="G390" s="15"/>
      <c r="I390" s="15"/>
    </row>
    <row r="391" spans="7:9" ht="15" customHeight="1" x14ac:dyDescent="0.2">
      <c r="G391" s="15"/>
      <c r="I391" s="15"/>
    </row>
    <row r="392" spans="7:9" ht="15" customHeight="1" x14ac:dyDescent="0.2">
      <c r="G392" s="15"/>
      <c r="I392" s="15"/>
    </row>
    <row r="393" spans="7:9" ht="15" customHeight="1" x14ac:dyDescent="0.2">
      <c r="G393" s="15"/>
      <c r="I393" s="15"/>
    </row>
    <row r="394" spans="7:9" ht="15" customHeight="1" x14ac:dyDescent="0.2">
      <c r="G394" s="15"/>
      <c r="I394" s="15"/>
    </row>
    <row r="395" spans="7:9" ht="15" customHeight="1" x14ac:dyDescent="0.2">
      <c r="G395" s="15"/>
      <c r="I395" s="15"/>
    </row>
    <row r="396" spans="7:9" ht="15" customHeight="1" x14ac:dyDescent="0.2">
      <c r="G396" s="15"/>
      <c r="I396" s="15"/>
    </row>
    <row r="397" spans="7:9" ht="15" customHeight="1" x14ac:dyDescent="0.2">
      <c r="G397" s="15"/>
      <c r="I397" s="15"/>
    </row>
    <row r="398" spans="7:9" ht="15" customHeight="1" x14ac:dyDescent="0.2">
      <c r="G398" s="15"/>
      <c r="I398" s="15"/>
    </row>
    <row r="399" spans="7:9" ht="15" customHeight="1" x14ac:dyDescent="0.2">
      <c r="G399" s="15"/>
      <c r="I399" s="15"/>
    </row>
    <row r="400" spans="7:9" ht="15" customHeight="1" x14ac:dyDescent="0.2">
      <c r="G400" s="15"/>
      <c r="I400" s="15"/>
    </row>
    <row r="401" spans="7:9" ht="15" customHeight="1" x14ac:dyDescent="0.2">
      <c r="G401" s="15"/>
      <c r="I401" s="15"/>
    </row>
    <row r="402" spans="7:9" ht="15" customHeight="1" x14ac:dyDescent="0.2">
      <c r="G402" s="15"/>
      <c r="I402" s="15"/>
    </row>
    <row r="403" spans="7:9" ht="15" customHeight="1" x14ac:dyDescent="0.2">
      <c r="G403" s="15"/>
      <c r="I403" s="15"/>
    </row>
    <row r="404" spans="7:9" ht="15" customHeight="1" x14ac:dyDescent="0.2">
      <c r="G404" s="15"/>
      <c r="I404" s="15"/>
    </row>
    <row r="405" spans="7:9" ht="15" customHeight="1" x14ac:dyDescent="0.2">
      <c r="G405" s="15"/>
      <c r="I405" s="15"/>
    </row>
    <row r="406" spans="7:9" ht="15" customHeight="1" x14ac:dyDescent="0.2">
      <c r="G406" s="15"/>
      <c r="I406" s="15"/>
    </row>
    <row r="407" spans="7:9" ht="15" customHeight="1" x14ac:dyDescent="0.2">
      <c r="G407" s="15"/>
      <c r="I407" s="15"/>
    </row>
    <row r="408" spans="7:9" ht="15" customHeight="1" x14ac:dyDescent="0.2">
      <c r="G408" s="15"/>
      <c r="I408" s="15"/>
    </row>
    <row r="409" spans="7:9" ht="15" customHeight="1" x14ac:dyDescent="0.2">
      <c r="G409" s="15"/>
      <c r="I409" s="15"/>
    </row>
    <row r="410" spans="7:9" ht="15" customHeight="1" x14ac:dyDescent="0.2">
      <c r="G410" s="15"/>
      <c r="I410" s="15"/>
    </row>
    <row r="411" spans="7:9" ht="15" customHeight="1" x14ac:dyDescent="0.2">
      <c r="G411" s="15"/>
      <c r="I411" s="15"/>
    </row>
    <row r="412" spans="7:9" ht="15" customHeight="1" x14ac:dyDescent="0.2">
      <c r="G412" s="15"/>
      <c r="I412" s="15"/>
    </row>
    <row r="413" spans="7:9" ht="15" customHeight="1" x14ac:dyDescent="0.2">
      <c r="G413" s="15"/>
      <c r="I413" s="15"/>
    </row>
    <row r="414" spans="7:9" ht="15" customHeight="1" x14ac:dyDescent="0.2">
      <c r="G414" s="15"/>
      <c r="I414" s="15"/>
    </row>
    <row r="415" spans="7:9" ht="15" customHeight="1" x14ac:dyDescent="0.2">
      <c r="G415" s="15"/>
      <c r="I415" s="15"/>
    </row>
    <row r="416" spans="7:9" ht="15" customHeight="1" x14ac:dyDescent="0.2">
      <c r="G416" s="15"/>
      <c r="I416" s="15"/>
    </row>
    <row r="417" spans="7:9" ht="15" customHeight="1" x14ac:dyDescent="0.2">
      <c r="G417" s="15"/>
      <c r="I417" s="15"/>
    </row>
    <row r="418" spans="7:9" ht="15" customHeight="1" x14ac:dyDescent="0.2">
      <c r="G418" s="15"/>
      <c r="I418" s="15"/>
    </row>
    <row r="419" spans="7:9" ht="15" customHeight="1" x14ac:dyDescent="0.2">
      <c r="G419" s="15"/>
      <c r="I419" s="15"/>
    </row>
    <row r="420" spans="7:9" ht="15" customHeight="1" x14ac:dyDescent="0.2">
      <c r="G420" s="15"/>
      <c r="I420" s="15"/>
    </row>
    <row r="421" spans="7:9" ht="15" customHeight="1" x14ac:dyDescent="0.2">
      <c r="G421" s="15"/>
      <c r="I421" s="15"/>
    </row>
    <row r="422" spans="7:9" ht="15" customHeight="1" x14ac:dyDescent="0.2">
      <c r="G422" s="15"/>
      <c r="I422" s="15"/>
    </row>
    <row r="423" spans="7:9" ht="15" customHeight="1" x14ac:dyDescent="0.2">
      <c r="G423" s="15"/>
      <c r="I423" s="15"/>
    </row>
    <row r="424" spans="7:9" ht="15" customHeight="1" x14ac:dyDescent="0.2">
      <c r="G424" s="15"/>
      <c r="I424" s="15"/>
    </row>
    <row r="425" spans="7:9" ht="15" customHeight="1" x14ac:dyDescent="0.2">
      <c r="G425" s="15"/>
      <c r="I425" s="15"/>
    </row>
    <row r="426" spans="7:9" ht="15" customHeight="1" x14ac:dyDescent="0.2">
      <c r="G426" s="15"/>
      <c r="I426" s="15"/>
    </row>
    <row r="427" spans="7:9" ht="15" customHeight="1" x14ac:dyDescent="0.2">
      <c r="G427" s="15"/>
      <c r="I427" s="15"/>
    </row>
    <row r="428" spans="7:9" ht="15" customHeight="1" x14ac:dyDescent="0.2">
      <c r="G428" s="15"/>
      <c r="I428" s="15"/>
    </row>
    <row r="429" spans="7:9" ht="15" customHeight="1" x14ac:dyDescent="0.2">
      <c r="G429" s="15"/>
      <c r="I429" s="15"/>
    </row>
    <row r="430" spans="7:9" ht="15" customHeight="1" x14ac:dyDescent="0.2">
      <c r="G430" s="15"/>
      <c r="I430" s="15"/>
    </row>
    <row r="431" spans="7:9" ht="15" customHeight="1" x14ac:dyDescent="0.2">
      <c r="G431" s="15"/>
      <c r="I431" s="15"/>
    </row>
    <row r="432" spans="7:9" ht="15" customHeight="1" x14ac:dyDescent="0.2">
      <c r="G432" s="15"/>
      <c r="I432" s="15"/>
    </row>
    <row r="433" spans="7:9" ht="15" customHeight="1" x14ac:dyDescent="0.2">
      <c r="G433" s="15"/>
      <c r="I433" s="15"/>
    </row>
    <row r="434" spans="7:9" ht="15" customHeight="1" x14ac:dyDescent="0.2">
      <c r="G434" s="15"/>
      <c r="I434" s="15"/>
    </row>
    <row r="435" spans="7:9" ht="15" customHeight="1" x14ac:dyDescent="0.2">
      <c r="G435" s="15"/>
      <c r="I435" s="15"/>
    </row>
    <row r="436" spans="7:9" ht="15" customHeight="1" x14ac:dyDescent="0.2">
      <c r="G436" s="15"/>
      <c r="I436" s="15"/>
    </row>
    <row r="437" spans="7:9" ht="15" customHeight="1" x14ac:dyDescent="0.2">
      <c r="G437" s="15"/>
      <c r="I437" s="15"/>
    </row>
    <row r="438" spans="7:9" ht="15" customHeight="1" x14ac:dyDescent="0.2">
      <c r="G438" s="15"/>
      <c r="I438" s="15"/>
    </row>
    <row r="439" spans="7:9" ht="15" customHeight="1" x14ac:dyDescent="0.2">
      <c r="G439" s="15"/>
      <c r="I439" s="15"/>
    </row>
    <row r="440" spans="7:9" ht="15" customHeight="1" x14ac:dyDescent="0.2">
      <c r="G440" s="15"/>
      <c r="I440" s="15"/>
    </row>
    <row r="441" spans="7:9" ht="15" customHeight="1" x14ac:dyDescent="0.2">
      <c r="G441" s="15"/>
      <c r="I441" s="15"/>
    </row>
    <row r="442" spans="7:9" ht="15" customHeight="1" x14ac:dyDescent="0.2">
      <c r="G442" s="15"/>
      <c r="I442" s="15"/>
    </row>
    <row r="443" spans="7:9" ht="15" customHeight="1" x14ac:dyDescent="0.2">
      <c r="G443" s="15"/>
      <c r="I443" s="15"/>
    </row>
    <row r="444" spans="7:9" ht="15" customHeight="1" x14ac:dyDescent="0.2">
      <c r="G444" s="15"/>
      <c r="I444" s="15"/>
    </row>
    <row r="445" spans="7:9" ht="15" customHeight="1" x14ac:dyDescent="0.2">
      <c r="G445" s="15"/>
      <c r="I445" s="15"/>
    </row>
    <row r="446" spans="7:9" ht="15" customHeight="1" x14ac:dyDescent="0.2">
      <c r="G446" s="15"/>
      <c r="I446" s="15"/>
    </row>
    <row r="447" spans="7:9" ht="15" customHeight="1" x14ac:dyDescent="0.2">
      <c r="G447" s="15"/>
      <c r="I447" s="15"/>
    </row>
    <row r="448" spans="7:9" ht="15" customHeight="1" x14ac:dyDescent="0.2">
      <c r="G448" s="15"/>
      <c r="I448" s="15"/>
    </row>
    <row r="449" spans="7:9" ht="15" customHeight="1" x14ac:dyDescent="0.2">
      <c r="G449" s="15"/>
      <c r="I449" s="15"/>
    </row>
    <row r="450" spans="7:9" ht="15" customHeight="1" x14ac:dyDescent="0.2">
      <c r="G450" s="15"/>
      <c r="I450" s="15"/>
    </row>
    <row r="451" spans="7:9" ht="15" customHeight="1" x14ac:dyDescent="0.2">
      <c r="G451" s="15"/>
      <c r="I451" s="15"/>
    </row>
    <row r="452" spans="7:9" ht="15" customHeight="1" x14ac:dyDescent="0.2">
      <c r="G452" s="15"/>
      <c r="I452" s="15"/>
    </row>
    <row r="453" spans="7:9" ht="15" customHeight="1" x14ac:dyDescent="0.2">
      <c r="G453" s="15"/>
      <c r="I453" s="15"/>
    </row>
    <row r="454" spans="7:9" ht="15" customHeight="1" x14ac:dyDescent="0.2">
      <c r="G454" s="15"/>
      <c r="I454" s="15"/>
    </row>
    <row r="455" spans="7:9" ht="15" customHeight="1" x14ac:dyDescent="0.2">
      <c r="G455" s="15"/>
      <c r="I455" s="15"/>
    </row>
    <row r="456" spans="7:9" ht="15" customHeight="1" x14ac:dyDescent="0.2">
      <c r="G456" s="15"/>
      <c r="I456" s="15"/>
    </row>
    <row r="457" spans="7:9" ht="15" customHeight="1" x14ac:dyDescent="0.2">
      <c r="G457" s="15"/>
      <c r="I457" s="15"/>
    </row>
    <row r="458" spans="7:9" ht="15" customHeight="1" x14ac:dyDescent="0.2">
      <c r="G458" s="15"/>
      <c r="I458" s="15"/>
    </row>
    <row r="459" spans="7:9" ht="15" customHeight="1" x14ac:dyDescent="0.2">
      <c r="G459" s="15"/>
      <c r="I459" s="15"/>
    </row>
    <row r="460" spans="7:9" ht="15" customHeight="1" x14ac:dyDescent="0.2">
      <c r="G460" s="15"/>
      <c r="I460" s="15"/>
    </row>
    <row r="461" spans="7:9" ht="15" customHeight="1" x14ac:dyDescent="0.2">
      <c r="G461" s="15"/>
      <c r="I461" s="15"/>
    </row>
    <row r="462" spans="7:9" ht="15" customHeight="1" x14ac:dyDescent="0.2">
      <c r="G462" s="15"/>
      <c r="I462" s="15"/>
    </row>
    <row r="463" spans="7:9" ht="15" customHeight="1" x14ac:dyDescent="0.2">
      <c r="G463" s="15"/>
      <c r="I463" s="15"/>
    </row>
    <row r="464" spans="7:9" ht="15" customHeight="1" x14ac:dyDescent="0.2">
      <c r="G464" s="15"/>
      <c r="I464" s="15"/>
    </row>
    <row r="465" spans="7:9" ht="15" customHeight="1" x14ac:dyDescent="0.2">
      <c r="G465" s="15"/>
      <c r="I465" s="15"/>
    </row>
    <row r="466" spans="7:9" ht="15" customHeight="1" x14ac:dyDescent="0.2">
      <c r="G466" s="15"/>
      <c r="I466" s="15"/>
    </row>
    <row r="467" spans="7:9" ht="15" customHeight="1" x14ac:dyDescent="0.2">
      <c r="G467" s="15"/>
      <c r="I467" s="15"/>
    </row>
    <row r="468" spans="7:9" ht="15" customHeight="1" x14ac:dyDescent="0.2">
      <c r="G468" s="15"/>
      <c r="I468" s="15"/>
    </row>
    <row r="469" spans="7:9" ht="15" customHeight="1" x14ac:dyDescent="0.2">
      <c r="G469" s="15"/>
      <c r="I469" s="15"/>
    </row>
    <row r="470" spans="7:9" ht="15" customHeight="1" x14ac:dyDescent="0.2">
      <c r="G470" s="15"/>
      <c r="I470" s="15"/>
    </row>
    <row r="471" spans="7:9" ht="15" customHeight="1" x14ac:dyDescent="0.2">
      <c r="G471" s="15"/>
      <c r="I471" s="15"/>
    </row>
    <row r="472" spans="7:9" ht="15" customHeight="1" x14ac:dyDescent="0.2">
      <c r="G472" s="15"/>
      <c r="I472" s="15"/>
    </row>
    <row r="473" spans="7:9" ht="15" customHeight="1" x14ac:dyDescent="0.2">
      <c r="G473" s="15"/>
      <c r="I473" s="15"/>
    </row>
    <row r="474" spans="7:9" ht="15" customHeight="1" x14ac:dyDescent="0.2">
      <c r="G474" s="15"/>
      <c r="I474" s="15"/>
    </row>
    <row r="475" spans="7:9" ht="15" customHeight="1" x14ac:dyDescent="0.2">
      <c r="G475" s="15"/>
      <c r="I475" s="15"/>
    </row>
    <row r="476" spans="7:9" ht="15" customHeight="1" x14ac:dyDescent="0.2">
      <c r="G476" s="15"/>
      <c r="I476" s="15"/>
    </row>
    <row r="477" spans="7:9" ht="15" customHeight="1" x14ac:dyDescent="0.2">
      <c r="G477" s="15"/>
      <c r="I477" s="15"/>
    </row>
    <row r="478" spans="7:9" ht="15" customHeight="1" x14ac:dyDescent="0.2">
      <c r="G478" s="15"/>
      <c r="I478" s="15"/>
    </row>
    <row r="479" spans="7:9" ht="15" customHeight="1" x14ac:dyDescent="0.2">
      <c r="G479" s="15"/>
      <c r="I479" s="15"/>
    </row>
    <row r="480" spans="7:9" ht="15" customHeight="1" x14ac:dyDescent="0.2">
      <c r="G480" s="15"/>
      <c r="I480" s="15"/>
    </row>
    <row r="481" spans="7:9" ht="15" customHeight="1" x14ac:dyDescent="0.2">
      <c r="G481" s="15"/>
      <c r="I481" s="15"/>
    </row>
    <row r="482" spans="7:9" ht="15" customHeight="1" x14ac:dyDescent="0.2">
      <c r="G482" s="15"/>
      <c r="I482" s="15"/>
    </row>
    <row r="483" spans="7:9" ht="15" customHeight="1" x14ac:dyDescent="0.2">
      <c r="G483" s="15"/>
      <c r="I483" s="15"/>
    </row>
    <row r="484" spans="7:9" ht="15" customHeight="1" x14ac:dyDescent="0.2">
      <c r="G484" s="15"/>
      <c r="I484" s="15"/>
    </row>
    <row r="485" spans="7:9" ht="15" customHeight="1" x14ac:dyDescent="0.2">
      <c r="G485" s="15"/>
      <c r="I485" s="15"/>
    </row>
    <row r="486" spans="7:9" ht="15" customHeight="1" x14ac:dyDescent="0.2">
      <c r="G486" s="15"/>
      <c r="I486" s="15"/>
    </row>
    <row r="487" spans="7:9" ht="15" customHeight="1" x14ac:dyDescent="0.2">
      <c r="G487" s="15"/>
      <c r="I487" s="15"/>
    </row>
    <row r="488" spans="7:9" ht="15" customHeight="1" x14ac:dyDescent="0.2">
      <c r="G488" s="15"/>
      <c r="I488" s="15"/>
    </row>
    <row r="489" spans="7:9" ht="15" customHeight="1" x14ac:dyDescent="0.2">
      <c r="G489" s="15"/>
      <c r="I489" s="15"/>
    </row>
    <row r="490" spans="7:9" ht="15" customHeight="1" x14ac:dyDescent="0.2">
      <c r="G490" s="15"/>
      <c r="I490" s="15"/>
    </row>
    <row r="491" spans="7:9" ht="15" customHeight="1" x14ac:dyDescent="0.2">
      <c r="G491" s="15"/>
      <c r="I491" s="15"/>
    </row>
    <row r="492" spans="7:9" ht="15" customHeight="1" x14ac:dyDescent="0.2">
      <c r="G492" s="15"/>
      <c r="I492" s="15"/>
    </row>
    <row r="493" spans="7:9" ht="15" customHeight="1" x14ac:dyDescent="0.2">
      <c r="G493" s="15"/>
      <c r="I493" s="15"/>
    </row>
    <row r="494" spans="7:9" ht="15" customHeight="1" x14ac:dyDescent="0.2">
      <c r="G494" s="15"/>
      <c r="I494" s="15"/>
    </row>
    <row r="495" spans="7:9" ht="15" customHeight="1" x14ac:dyDescent="0.2">
      <c r="G495" s="15"/>
      <c r="I495" s="15"/>
    </row>
    <row r="496" spans="7:9" ht="15" customHeight="1" x14ac:dyDescent="0.2">
      <c r="G496" s="15"/>
      <c r="I496" s="15"/>
    </row>
    <row r="497" spans="7:9" ht="15" customHeight="1" x14ac:dyDescent="0.2">
      <c r="G497" s="15"/>
      <c r="I497" s="15"/>
    </row>
    <row r="498" spans="7:9" ht="15" customHeight="1" x14ac:dyDescent="0.2">
      <c r="G498" s="15"/>
      <c r="I498" s="15"/>
    </row>
    <row r="499" spans="7:9" ht="15" customHeight="1" x14ac:dyDescent="0.2">
      <c r="G499" s="15"/>
      <c r="I499" s="15"/>
    </row>
    <row r="500" spans="7:9" ht="15" customHeight="1" x14ac:dyDescent="0.2">
      <c r="G500" s="15"/>
      <c r="I500" s="15"/>
    </row>
    <row r="501" spans="7:9" ht="15" customHeight="1" x14ac:dyDescent="0.2">
      <c r="G501" s="15"/>
      <c r="I501" s="15"/>
    </row>
    <row r="502" spans="7:9" ht="15" customHeight="1" x14ac:dyDescent="0.2">
      <c r="G502" s="15"/>
      <c r="I502" s="15"/>
    </row>
    <row r="503" spans="7:9" ht="15" customHeight="1" x14ac:dyDescent="0.2">
      <c r="G503" s="15"/>
      <c r="I503" s="15"/>
    </row>
    <row r="504" spans="7:9" ht="15" customHeight="1" x14ac:dyDescent="0.2">
      <c r="G504" s="15"/>
      <c r="I504" s="15"/>
    </row>
    <row r="505" spans="7:9" ht="15" customHeight="1" x14ac:dyDescent="0.2">
      <c r="G505" s="15"/>
      <c r="I505" s="15"/>
    </row>
    <row r="506" spans="7:9" ht="15" customHeight="1" x14ac:dyDescent="0.2">
      <c r="G506" s="15"/>
      <c r="I506" s="15"/>
    </row>
    <row r="507" spans="7:9" ht="15" customHeight="1" x14ac:dyDescent="0.2">
      <c r="G507" s="15"/>
      <c r="I507" s="15"/>
    </row>
    <row r="508" spans="7:9" ht="15" customHeight="1" x14ac:dyDescent="0.2">
      <c r="G508" s="15"/>
      <c r="I508" s="15"/>
    </row>
    <row r="509" spans="7:9" ht="15" customHeight="1" x14ac:dyDescent="0.2">
      <c r="G509" s="15"/>
      <c r="I509" s="15"/>
    </row>
    <row r="510" spans="7:9" ht="15" customHeight="1" x14ac:dyDescent="0.2">
      <c r="G510" s="15"/>
      <c r="I510" s="15"/>
    </row>
    <row r="511" spans="7:9" ht="15" customHeight="1" x14ac:dyDescent="0.2">
      <c r="G511" s="15"/>
      <c r="I511" s="15"/>
    </row>
    <row r="512" spans="7:9" ht="15" customHeight="1" x14ac:dyDescent="0.2">
      <c r="G512" s="15"/>
      <c r="I512" s="15"/>
    </row>
    <row r="513" spans="7:9" ht="15" customHeight="1" x14ac:dyDescent="0.2">
      <c r="G513" s="15"/>
      <c r="I513" s="15"/>
    </row>
    <row r="514" spans="7:9" ht="15" customHeight="1" x14ac:dyDescent="0.2">
      <c r="G514" s="15"/>
      <c r="I514" s="15"/>
    </row>
    <row r="515" spans="7:9" ht="15" customHeight="1" x14ac:dyDescent="0.2">
      <c r="G515" s="15"/>
      <c r="I515" s="15"/>
    </row>
    <row r="516" spans="7:9" ht="15" customHeight="1" x14ac:dyDescent="0.2">
      <c r="G516" s="15"/>
      <c r="I516" s="15"/>
    </row>
    <row r="517" spans="7:9" ht="15" customHeight="1" x14ac:dyDescent="0.2">
      <c r="G517" s="15"/>
      <c r="I517" s="15"/>
    </row>
    <row r="518" spans="7:9" ht="15" customHeight="1" x14ac:dyDescent="0.2">
      <c r="G518" s="15"/>
      <c r="I518" s="15"/>
    </row>
    <row r="519" spans="7:9" ht="15" customHeight="1" x14ac:dyDescent="0.2">
      <c r="G519" s="15"/>
      <c r="I519" s="15"/>
    </row>
    <row r="520" spans="7:9" ht="15" customHeight="1" x14ac:dyDescent="0.2">
      <c r="G520" s="15"/>
      <c r="I520" s="15"/>
    </row>
    <row r="521" spans="7:9" ht="15" customHeight="1" x14ac:dyDescent="0.2">
      <c r="G521" s="15"/>
      <c r="I521" s="15"/>
    </row>
    <row r="522" spans="7:9" ht="15" customHeight="1" x14ac:dyDescent="0.2">
      <c r="G522" s="15"/>
      <c r="I522" s="15"/>
    </row>
    <row r="523" spans="7:9" ht="15" customHeight="1" x14ac:dyDescent="0.2">
      <c r="G523" s="15"/>
      <c r="I523" s="15"/>
    </row>
    <row r="524" spans="7:9" ht="15" customHeight="1" x14ac:dyDescent="0.2">
      <c r="G524" s="15"/>
      <c r="I524" s="15"/>
    </row>
    <row r="525" spans="7:9" ht="15" customHeight="1" x14ac:dyDescent="0.2">
      <c r="G525" s="15"/>
      <c r="I525" s="15"/>
    </row>
    <row r="526" spans="7:9" ht="15" customHeight="1" x14ac:dyDescent="0.2">
      <c r="G526" s="15"/>
      <c r="I526" s="15"/>
    </row>
    <row r="527" spans="7:9" ht="15" customHeight="1" x14ac:dyDescent="0.2">
      <c r="G527" s="15"/>
      <c r="I527" s="15"/>
    </row>
    <row r="528" spans="7:9" ht="15" customHeight="1" x14ac:dyDescent="0.2">
      <c r="G528" s="15"/>
      <c r="I528" s="15"/>
    </row>
    <row r="529" spans="7:9" ht="15" customHeight="1" x14ac:dyDescent="0.2">
      <c r="G529" s="15"/>
      <c r="I529" s="15"/>
    </row>
    <row r="530" spans="7:9" ht="15" customHeight="1" x14ac:dyDescent="0.2">
      <c r="G530" s="15"/>
      <c r="I530" s="15"/>
    </row>
    <row r="531" spans="7:9" ht="15" customHeight="1" x14ac:dyDescent="0.2">
      <c r="G531" s="15"/>
      <c r="I531" s="15"/>
    </row>
    <row r="532" spans="7:9" ht="15" customHeight="1" x14ac:dyDescent="0.2">
      <c r="G532" s="15"/>
      <c r="I532" s="15"/>
    </row>
    <row r="533" spans="7:9" ht="15" customHeight="1" x14ac:dyDescent="0.2">
      <c r="G533" s="15"/>
      <c r="I533" s="15"/>
    </row>
    <row r="534" spans="7:9" ht="15" customHeight="1" x14ac:dyDescent="0.2">
      <c r="G534" s="15"/>
      <c r="I534" s="15"/>
    </row>
    <row r="535" spans="7:9" ht="15" customHeight="1" x14ac:dyDescent="0.2">
      <c r="G535" s="15"/>
      <c r="I535" s="15"/>
    </row>
    <row r="536" spans="7:9" ht="15" customHeight="1" x14ac:dyDescent="0.2">
      <c r="G536" s="15"/>
      <c r="I536" s="15"/>
    </row>
    <row r="537" spans="7:9" ht="15" customHeight="1" x14ac:dyDescent="0.2">
      <c r="G537" s="15"/>
      <c r="I537" s="15"/>
    </row>
    <row r="538" spans="7:9" ht="15" customHeight="1" x14ac:dyDescent="0.2">
      <c r="G538" s="15"/>
      <c r="I538" s="15"/>
    </row>
    <row r="539" spans="7:9" ht="15" customHeight="1" x14ac:dyDescent="0.2">
      <c r="G539" s="15"/>
      <c r="I539" s="15"/>
    </row>
    <row r="540" spans="7:9" ht="15" customHeight="1" x14ac:dyDescent="0.2">
      <c r="G540" s="15"/>
      <c r="I540" s="15"/>
    </row>
    <row r="541" spans="7:9" ht="15" customHeight="1" x14ac:dyDescent="0.2">
      <c r="G541" s="15"/>
      <c r="I541" s="15"/>
    </row>
    <row r="542" spans="7:9" ht="15" customHeight="1" x14ac:dyDescent="0.2">
      <c r="G542" s="15"/>
      <c r="I542" s="15"/>
    </row>
    <row r="543" spans="7:9" ht="15" customHeight="1" x14ac:dyDescent="0.2">
      <c r="G543" s="15"/>
      <c r="I543" s="15"/>
    </row>
    <row r="544" spans="7:9" ht="15" customHeight="1" x14ac:dyDescent="0.2">
      <c r="G544" s="15"/>
      <c r="I544" s="15"/>
    </row>
    <row r="545" spans="7:9" ht="15" customHeight="1" x14ac:dyDescent="0.2">
      <c r="G545" s="15"/>
      <c r="I545" s="15"/>
    </row>
    <row r="546" spans="7:9" ht="15" customHeight="1" x14ac:dyDescent="0.2">
      <c r="G546" s="15"/>
      <c r="I546" s="15"/>
    </row>
    <row r="547" spans="7:9" ht="15" customHeight="1" x14ac:dyDescent="0.2">
      <c r="G547" s="15"/>
      <c r="I547" s="15"/>
    </row>
    <row r="548" spans="7:9" ht="15" customHeight="1" x14ac:dyDescent="0.2">
      <c r="G548" s="15"/>
      <c r="I548" s="15"/>
    </row>
    <row r="549" spans="7:9" ht="15" customHeight="1" x14ac:dyDescent="0.2">
      <c r="G549" s="15"/>
      <c r="I549" s="15"/>
    </row>
    <row r="550" spans="7:9" ht="15" customHeight="1" x14ac:dyDescent="0.2">
      <c r="G550" s="15"/>
      <c r="I550" s="15"/>
    </row>
    <row r="551" spans="7:9" ht="15" customHeight="1" x14ac:dyDescent="0.2">
      <c r="G551" s="15"/>
      <c r="I551" s="15"/>
    </row>
    <row r="552" spans="7:9" ht="15" customHeight="1" x14ac:dyDescent="0.2">
      <c r="G552" s="15"/>
      <c r="I552" s="15"/>
    </row>
    <row r="553" spans="7:9" ht="15" customHeight="1" x14ac:dyDescent="0.2">
      <c r="G553" s="15"/>
      <c r="I553" s="15"/>
    </row>
    <row r="554" spans="7:9" ht="15" customHeight="1" x14ac:dyDescent="0.2">
      <c r="G554" s="15"/>
      <c r="I554" s="15"/>
    </row>
    <row r="555" spans="7:9" ht="15" customHeight="1" x14ac:dyDescent="0.2">
      <c r="G555" s="15"/>
      <c r="I555" s="15"/>
    </row>
    <row r="556" spans="7:9" ht="15" customHeight="1" x14ac:dyDescent="0.2">
      <c r="G556" s="15"/>
      <c r="I556" s="15"/>
    </row>
    <row r="557" spans="7:9" ht="15" customHeight="1" x14ac:dyDescent="0.2">
      <c r="G557" s="15"/>
      <c r="I557" s="15"/>
    </row>
    <row r="558" spans="7:9" ht="15" customHeight="1" x14ac:dyDescent="0.2">
      <c r="G558" s="15"/>
      <c r="I558" s="15"/>
    </row>
    <row r="559" spans="7:9" ht="15" customHeight="1" x14ac:dyDescent="0.2">
      <c r="G559" s="15"/>
      <c r="I559" s="15"/>
    </row>
    <row r="560" spans="7:9" ht="15" customHeight="1" x14ac:dyDescent="0.2">
      <c r="G560" s="15"/>
      <c r="I560" s="15"/>
    </row>
    <row r="561" spans="7:9" ht="15" customHeight="1" x14ac:dyDescent="0.2">
      <c r="G561" s="15"/>
      <c r="I561" s="15"/>
    </row>
    <row r="562" spans="7:9" ht="15" customHeight="1" x14ac:dyDescent="0.2">
      <c r="G562" s="15"/>
      <c r="I562" s="15"/>
    </row>
    <row r="563" spans="7:9" ht="15" customHeight="1" x14ac:dyDescent="0.2">
      <c r="G563" s="15"/>
      <c r="I563" s="15"/>
    </row>
    <row r="564" spans="7:9" ht="15" customHeight="1" x14ac:dyDescent="0.2">
      <c r="G564" s="15"/>
      <c r="I564" s="15"/>
    </row>
    <row r="565" spans="7:9" ht="15" customHeight="1" x14ac:dyDescent="0.2">
      <c r="G565" s="15"/>
      <c r="I565" s="15"/>
    </row>
    <row r="566" spans="7:9" ht="15" customHeight="1" x14ac:dyDescent="0.2">
      <c r="G566" s="15"/>
      <c r="I566" s="15"/>
    </row>
    <row r="567" spans="7:9" ht="15" customHeight="1" x14ac:dyDescent="0.2">
      <c r="G567" s="15"/>
      <c r="I567" s="15"/>
    </row>
    <row r="568" spans="7:9" ht="15" customHeight="1" x14ac:dyDescent="0.2">
      <c r="G568" s="15"/>
      <c r="I568" s="15"/>
    </row>
    <row r="569" spans="7:9" ht="15" customHeight="1" x14ac:dyDescent="0.2">
      <c r="G569" s="15"/>
      <c r="I569" s="15"/>
    </row>
    <row r="570" spans="7:9" ht="15" customHeight="1" x14ac:dyDescent="0.2">
      <c r="G570" s="15"/>
      <c r="I570" s="15"/>
    </row>
    <row r="571" spans="7:9" ht="15" customHeight="1" x14ac:dyDescent="0.2">
      <c r="G571" s="15"/>
      <c r="I571" s="15"/>
    </row>
    <row r="572" spans="7:9" ht="15" customHeight="1" x14ac:dyDescent="0.2">
      <c r="G572" s="15"/>
      <c r="I572" s="15"/>
    </row>
    <row r="573" spans="7:9" ht="15" customHeight="1" x14ac:dyDescent="0.2">
      <c r="G573" s="15"/>
      <c r="I573" s="15"/>
    </row>
    <row r="574" spans="7:9" ht="15" customHeight="1" x14ac:dyDescent="0.2">
      <c r="G574" s="15"/>
      <c r="I574" s="15"/>
    </row>
    <row r="575" spans="7:9" ht="15" customHeight="1" x14ac:dyDescent="0.2">
      <c r="G575" s="15"/>
      <c r="I575" s="15"/>
    </row>
    <row r="576" spans="7:9" ht="15" customHeight="1" x14ac:dyDescent="0.2">
      <c r="G576" s="15"/>
      <c r="I576" s="15"/>
    </row>
    <row r="577" spans="7:9" ht="15" customHeight="1" x14ac:dyDescent="0.2">
      <c r="G577" s="15"/>
      <c r="I577" s="15"/>
    </row>
    <row r="578" spans="7:9" ht="15" customHeight="1" x14ac:dyDescent="0.2">
      <c r="G578" s="15"/>
      <c r="I578" s="15"/>
    </row>
    <row r="579" spans="7:9" ht="15" customHeight="1" x14ac:dyDescent="0.2">
      <c r="G579" s="15"/>
      <c r="I579" s="15"/>
    </row>
    <row r="580" spans="7:9" ht="15" customHeight="1" x14ac:dyDescent="0.2">
      <c r="G580" s="15"/>
      <c r="I580" s="15"/>
    </row>
    <row r="581" spans="7:9" ht="15" customHeight="1" x14ac:dyDescent="0.2">
      <c r="G581" s="15"/>
      <c r="I581" s="15"/>
    </row>
    <row r="582" spans="7:9" ht="15" customHeight="1" x14ac:dyDescent="0.2">
      <c r="G582" s="15"/>
      <c r="I582" s="15"/>
    </row>
    <row r="583" spans="7:9" ht="15" customHeight="1" x14ac:dyDescent="0.2">
      <c r="G583" s="15"/>
      <c r="I583" s="15"/>
    </row>
    <row r="584" spans="7:9" ht="15" customHeight="1" x14ac:dyDescent="0.2">
      <c r="G584" s="15"/>
      <c r="I584" s="15"/>
    </row>
    <row r="585" spans="7:9" ht="15" customHeight="1" x14ac:dyDescent="0.2">
      <c r="G585" s="15"/>
      <c r="I585" s="15"/>
    </row>
    <row r="586" spans="7:9" ht="15" customHeight="1" x14ac:dyDescent="0.2">
      <c r="G586" s="15"/>
      <c r="I586" s="15"/>
    </row>
    <row r="587" spans="7:9" ht="15" customHeight="1" x14ac:dyDescent="0.2">
      <c r="G587" s="15"/>
      <c r="I587" s="15"/>
    </row>
    <row r="588" spans="7:9" ht="15" customHeight="1" x14ac:dyDescent="0.2">
      <c r="G588" s="15"/>
      <c r="I588" s="15"/>
    </row>
    <row r="589" spans="7:9" ht="15" customHeight="1" x14ac:dyDescent="0.2">
      <c r="G589" s="15"/>
      <c r="I589" s="15"/>
    </row>
    <row r="590" spans="7:9" ht="15" customHeight="1" x14ac:dyDescent="0.2">
      <c r="G590" s="15"/>
      <c r="I590" s="15"/>
    </row>
    <row r="591" spans="7:9" ht="15" customHeight="1" x14ac:dyDescent="0.2">
      <c r="G591" s="15"/>
      <c r="I591" s="15"/>
    </row>
    <row r="592" spans="7:9" ht="15" customHeight="1" x14ac:dyDescent="0.2">
      <c r="G592" s="15"/>
      <c r="I592" s="15"/>
    </row>
    <row r="593" spans="7:9" ht="15" customHeight="1" x14ac:dyDescent="0.2">
      <c r="G593" s="15"/>
      <c r="I593" s="15"/>
    </row>
    <row r="594" spans="7:9" ht="15" customHeight="1" x14ac:dyDescent="0.2">
      <c r="G594" s="15"/>
      <c r="I594" s="15"/>
    </row>
    <row r="595" spans="7:9" ht="15" customHeight="1" x14ac:dyDescent="0.2">
      <c r="G595" s="15"/>
      <c r="I595" s="15"/>
    </row>
    <row r="596" spans="7:9" ht="15" customHeight="1" x14ac:dyDescent="0.2">
      <c r="G596" s="15"/>
      <c r="I596" s="15"/>
    </row>
    <row r="597" spans="7:9" ht="15" customHeight="1" x14ac:dyDescent="0.2">
      <c r="G597" s="15"/>
      <c r="I597" s="15"/>
    </row>
    <row r="598" spans="7:9" ht="15" customHeight="1" x14ac:dyDescent="0.2">
      <c r="G598" s="15"/>
      <c r="I598" s="15"/>
    </row>
    <row r="599" spans="7:9" ht="15" customHeight="1" x14ac:dyDescent="0.2">
      <c r="G599" s="15"/>
      <c r="I599" s="15"/>
    </row>
    <row r="600" spans="7:9" ht="15" customHeight="1" x14ac:dyDescent="0.2">
      <c r="G600" s="15"/>
      <c r="I600" s="15"/>
    </row>
    <row r="601" spans="7:9" ht="15" customHeight="1" x14ac:dyDescent="0.2">
      <c r="G601" s="15"/>
      <c r="I601" s="15"/>
    </row>
    <row r="602" spans="7:9" ht="15" customHeight="1" x14ac:dyDescent="0.2">
      <c r="G602" s="15"/>
      <c r="I602" s="15"/>
    </row>
    <row r="603" spans="7:9" ht="15" customHeight="1" x14ac:dyDescent="0.2">
      <c r="G603" s="15"/>
      <c r="I603" s="15"/>
    </row>
    <row r="604" spans="7:9" ht="15" customHeight="1" x14ac:dyDescent="0.2">
      <c r="G604" s="15"/>
      <c r="I604" s="15"/>
    </row>
    <row r="605" spans="7:9" ht="15" customHeight="1" x14ac:dyDescent="0.2">
      <c r="G605" s="15"/>
      <c r="I605" s="15"/>
    </row>
    <row r="606" spans="7:9" ht="15" customHeight="1" x14ac:dyDescent="0.2">
      <c r="G606" s="15"/>
      <c r="I606" s="15"/>
    </row>
    <row r="607" spans="7:9" ht="15" customHeight="1" x14ac:dyDescent="0.2">
      <c r="G607" s="15"/>
      <c r="I607" s="15"/>
    </row>
    <row r="608" spans="7:9" ht="15" customHeight="1" x14ac:dyDescent="0.2">
      <c r="G608" s="15"/>
      <c r="I608" s="15"/>
    </row>
    <row r="609" spans="7:9" ht="15" customHeight="1" x14ac:dyDescent="0.2">
      <c r="G609" s="15"/>
      <c r="I609" s="15"/>
    </row>
    <row r="610" spans="7:9" ht="15" customHeight="1" x14ac:dyDescent="0.2">
      <c r="G610" s="15"/>
      <c r="I610" s="15"/>
    </row>
    <row r="611" spans="7:9" ht="15" customHeight="1" x14ac:dyDescent="0.2">
      <c r="G611" s="15"/>
      <c r="I611" s="15"/>
    </row>
    <row r="612" spans="7:9" ht="15" customHeight="1" x14ac:dyDescent="0.2">
      <c r="G612" s="15"/>
      <c r="I612" s="15"/>
    </row>
    <row r="613" spans="7:9" ht="15" customHeight="1" x14ac:dyDescent="0.2">
      <c r="G613" s="15"/>
      <c r="I613" s="15"/>
    </row>
    <row r="614" spans="7:9" ht="15" customHeight="1" x14ac:dyDescent="0.2">
      <c r="G614" s="15"/>
      <c r="I614" s="15"/>
    </row>
    <row r="615" spans="7:9" ht="15" customHeight="1" x14ac:dyDescent="0.2">
      <c r="G615" s="15"/>
      <c r="I615" s="15"/>
    </row>
    <row r="616" spans="7:9" ht="15" customHeight="1" x14ac:dyDescent="0.2">
      <c r="G616" s="15"/>
      <c r="I616" s="15"/>
    </row>
    <row r="617" spans="7:9" ht="15" customHeight="1" x14ac:dyDescent="0.2">
      <c r="G617" s="15"/>
      <c r="I617" s="15"/>
    </row>
    <row r="618" spans="7:9" ht="15" customHeight="1" x14ac:dyDescent="0.2">
      <c r="G618" s="15"/>
      <c r="I618" s="15"/>
    </row>
    <row r="619" spans="7:9" ht="15" customHeight="1" x14ac:dyDescent="0.2">
      <c r="G619" s="15"/>
      <c r="I619" s="15"/>
    </row>
    <row r="620" spans="7:9" ht="15" customHeight="1" x14ac:dyDescent="0.2">
      <c r="G620" s="15"/>
      <c r="I620" s="15"/>
    </row>
    <row r="621" spans="7:9" ht="15" customHeight="1" x14ac:dyDescent="0.2">
      <c r="G621" s="15"/>
      <c r="I621" s="15"/>
    </row>
    <row r="622" spans="7:9" ht="15" customHeight="1" x14ac:dyDescent="0.2">
      <c r="G622" s="15"/>
      <c r="I622" s="15"/>
    </row>
    <row r="623" spans="7:9" ht="15" customHeight="1" x14ac:dyDescent="0.2">
      <c r="G623" s="15"/>
      <c r="I623" s="15"/>
    </row>
    <row r="624" spans="7:9" ht="15" customHeight="1" x14ac:dyDescent="0.2">
      <c r="G624" s="15"/>
      <c r="I624" s="15"/>
    </row>
    <row r="625" spans="7:9" ht="15" customHeight="1" x14ac:dyDescent="0.2">
      <c r="G625" s="15"/>
      <c r="I625" s="15"/>
    </row>
    <row r="626" spans="7:9" ht="15" customHeight="1" x14ac:dyDescent="0.2">
      <c r="G626" s="15"/>
      <c r="I626" s="15"/>
    </row>
    <row r="627" spans="7:9" ht="15" customHeight="1" x14ac:dyDescent="0.2">
      <c r="G627" s="15"/>
      <c r="I627" s="15"/>
    </row>
    <row r="628" spans="7:9" ht="15" customHeight="1" x14ac:dyDescent="0.2">
      <c r="G628" s="15"/>
      <c r="I628" s="15"/>
    </row>
    <row r="629" spans="7:9" ht="15" customHeight="1" x14ac:dyDescent="0.2">
      <c r="G629" s="15"/>
      <c r="I629" s="15"/>
    </row>
    <row r="630" spans="7:9" ht="15" customHeight="1" x14ac:dyDescent="0.2">
      <c r="G630" s="15"/>
      <c r="I630" s="15"/>
    </row>
    <row r="631" spans="7:9" ht="15" customHeight="1" x14ac:dyDescent="0.2">
      <c r="G631" s="15"/>
      <c r="I631" s="15"/>
    </row>
    <row r="632" spans="7:9" ht="15" customHeight="1" x14ac:dyDescent="0.2">
      <c r="G632" s="15"/>
      <c r="I632" s="15"/>
    </row>
    <row r="633" spans="7:9" ht="15" customHeight="1" x14ac:dyDescent="0.2">
      <c r="G633" s="15"/>
      <c r="I633" s="15"/>
    </row>
    <row r="634" spans="7:9" ht="15" customHeight="1" x14ac:dyDescent="0.2">
      <c r="G634" s="15"/>
      <c r="I634" s="15"/>
    </row>
    <row r="635" spans="7:9" ht="15" customHeight="1" x14ac:dyDescent="0.2">
      <c r="G635" s="15"/>
      <c r="I635" s="15"/>
    </row>
    <row r="636" spans="7:9" ht="15" customHeight="1" x14ac:dyDescent="0.2">
      <c r="G636" s="15"/>
      <c r="I636" s="15"/>
    </row>
    <row r="637" spans="7:9" ht="15" customHeight="1" x14ac:dyDescent="0.2">
      <c r="G637" s="15"/>
      <c r="I637" s="15"/>
    </row>
    <row r="638" spans="7:9" ht="15" customHeight="1" x14ac:dyDescent="0.2">
      <c r="G638" s="15"/>
      <c r="I638" s="15"/>
    </row>
    <row r="639" spans="7:9" ht="15" customHeight="1" x14ac:dyDescent="0.2">
      <c r="G639" s="15"/>
      <c r="I639" s="15"/>
    </row>
    <row r="640" spans="7:9" ht="15" customHeight="1" x14ac:dyDescent="0.2">
      <c r="G640" s="15"/>
      <c r="I640" s="15"/>
    </row>
    <row r="641" spans="7:9" ht="15" customHeight="1" x14ac:dyDescent="0.2">
      <c r="G641" s="15"/>
      <c r="I641" s="15"/>
    </row>
    <row r="642" spans="7:9" ht="15" customHeight="1" x14ac:dyDescent="0.2">
      <c r="G642" s="15"/>
      <c r="I642" s="15"/>
    </row>
    <row r="643" spans="7:9" ht="15" customHeight="1" x14ac:dyDescent="0.2">
      <c r="G643" s="15"/>
      <c r="I643" s="15"/>
    </row>
    <row r="644" spans="7:9" ht="15" customHeight="1" x14ac:dyDescent="0.2">
      <c r="G644" s="15"/>
      <c r="I644" s="15"/>
    </row>
    <row r="645" spans="7:9" ht="15" customHeight="1" x14ac:dyDescent="0.2">
      <c r="G645" s="15"/>
      <c r="I645" s="15"/>
    </row>
    <row r="646" spans="7:9" ht="15" customHeight="1" x14ac:dyDescent="0.2">
      <c r="G646" s="15"/>
      <c r="I646" s="15"/>
    </row>
    <row r="647" spans="7:9" ht="15" customHeight="1" x14ac:dyDescent="0.2">
      <c r="G647" s="15"/>
      <c r="I647" s="15"/>
    </row>
    <row r="648" spans="7:9" ht="15" customHeight="1" x14ac:dyDescent="0.2">
      <c r="G648" s="15"/>
      <c r="I648" s="15"/>
    </row>
    <row r="649" spans="7:9" ht="15" customHeight="1" x14ac:dyDescent="0.2">
      <c r="G649" s="15"/>
      <c r="I649" s="15"/>
    </row>
    <row r="650" spans="7:9" ht="15" customHeight="1" x14ac:dyDescent="0.2">
      <c r="G650" s="15"/>
      <c r="I650" s="15"/>
    </row>
    <row r="651" spans="7:9" ht="15" customHeight="1" x14ac:dyDescent="0.2">
      <c r="G651" s="15"/>
      <c r="I651" s="15"/>
    </row>
    <row r="652" spans="7:9" ht="15" customHeight="1" x14ac:dyDescent="0.2">
      <c r="G652" s="15"/>
      <c r="I652" s="15"/>
    </row>
    <row r="653" spans="7:9" ht="15" customHeight="1" x14ac:dyDescent="0.2">
      <c r="G653" s="15"/>
      <c r="I653" s="15"/>
    </row>
    <row r="654" spans="7:9" ht="15" customHeight="1" x14ac:dyDescent="0.2">
      <c r="G654" s="15"/>
      <c r="I654" s="15"/>
    </row>
    <row r="655" spans="7:9" ht="15" customHeight="1" x14ac:dyDescent="0.2">
      <c r="G655" s="15"/>
      <c r="I655" s="15"/>
    </row>
    <row r="656" spans="7:9" ht="15" customHeight="1" x14ac:dyDescent="0.2">
      <c r="G656" s="15"/>
      <c r="I656" s="15"/>
    </row>
    <row r="657" spans="7:9" ht="15" customHeight="1" x14ac:dyDescent="0.2">
      <c r="G657" s="15"/>
      <c r="I657" s="15"/>
    </row>
    <row r="658" spans="7:9" ht="15" customHeight="1" x14ac:dyDescent="0.2">
      <c r="G658" s="15"/>
      <c r="I658" s="15"/>
    </row>
    <row r="659" spans="7:9" ht="15" customHeight="1" x14ac:dyDescent="0.2">
      <c r="G659" s="15"/>
      <c r="I659" s="15"/>
    </row>
    <row r="660" spans="7:9" ht="15" customHeight="1" x14ac:dyDescent="0.2">
      <c r="G660" s="15"/>
      <c r="I660" s="15"/>
    </row>
    <row r="661" spans="7:9" ht="15" customHeight="1" x14ac:dyDescent="0.2">
      <c r="G661" s="15"/>
      <c r="I661" s="15"/>
    </row>
    <row r="662" spans="7:9" ht="15" customHeight="1" x14ac:dyDescent="0.2">
      <c r="G662" s="15"/>
      <c r="I662" s="15"/>
    </row>
    <row r="663" spans="7:9" ht="15" customHeight="1" x14ac:dyDescent="0.2">
      <c r="G663" s="15"/>
      <c r="I663" s="15"/>
    </row>
    <row r="664" spans="7:9" ht="15" customHeight="1" x14ac:dyDescent="0.2">
      <c r="G664" s="15"/>
      <c r="I664" s="15"/>
    </row>
    <row r="665" spans="7:9" ht="15" customHeight="1" x14ac:dyDescent="0.2">
      <c r="G665" s="15"/>
      <c r="I665" s="15"/>
    </row>
    <row r="666" spans="7:9" ht="15" customHeight="1" x14ac:dyDescent="0.2">
      <c r="G666" s="15"/>
      <c r="I666" s="15"/>
    </row>
    <row r="667" spans="7:9" ht="15" customHeight="1" x14ac:dyDescent="0.2">
      <c r="G667" s="15"/>
      <c r="I667" s="15"/>
    </row>
    <row r="668" spans="7:9" ht="15" customHeight="1" x14ac:dyDescent="0.2">
      <c r="G668" s="15"/>
      <c r="I668" s="15"/>
    </row>
    <row r="669" spans="7:9" ht="15" customHeight="1" x14ac:dyDescent="0.2">
      <c r="G669" s="15"/>
      <c r="I669" s="15"/>
    </row>
    <row r="670" spans="7:9" ht="15" customHeight="1" x14ac:dyDescent="0.2">
      <c r="G670" s="15"/>
      <c r="I670" s="15"/>
    </row>
    <row r="671" spans="7:9" ht="15" customHeight="1" x14ac:dyDescent="0.2">
      <c r="G671" s="15"/>
      <c r="I671" s="15"/>
    </row>
    <row r="672" spans="7:9" ht="15" customHeight="1" x14ac:dyDescent="0.2">
      <c r="G672" s="15"/>
      <c r="I672" s="15"/>
    </row>
    <row r="673" spans="7:9" ht="15" customHeight="1" x14ac:dyDescent="0.2">
      <c r="G673" s="15"/>
      <c r="I673" s="15"/>
    </row>
    <row r="674" spans="7:9" ht="15" customHeight="1" x14ac:dyDescent="0.2">
      <c r="G674" s="15"/>
      <c r="I674" s="15"/>
    </row>
    <row r="675" spans="7:9" ht="15" customHeight="1" x14ac:dyDescent="0.2">
      <c r="G675" s="15"/>
      <c r="I675" s="15"/>
    </row>
    <row r="676" spans="7:9" ht="15" customHeight="1" x14ac:dyDescent="0.2">
      <c r="G676" s="15"/>
      <c r="I676" s="15"/>
    </row>
    <row r="677" spans="7:9" ht="15" customHeight="1" x14ac:dyDescent="0.2">
      <c r="G677" s="15"/>
      <c r="I677" s="15"/>
    </row>
    <row r="678" spans="7:9" ht="15" customHeight="1" x14ac:dyDescent="0.2">
      <c r="G678" s="15"/>
      <c r="I678" s="15"/>
    </row>
    <row r="679" spans="7:9" ht="15" customHeight="1" x14ac:dyDescent="0.2">
      <c r="G679" s="15"/>
      <c r="I679" s="15"/>
    </row>
    <row r="680" spans="7:9" ht="15" customHeight="1" x14ac:dyDescent="0.2">
      <c r="G680" s="15"/>
      <c r="I680" s="15"/>
    </row>
    <row r="681" spans="7:9" ht="15" customHeight="1" x14ac:dyDescent="0.2">
      <c r="G681" s="15"/>
      <c r="I681" s="15"/>
    </row>
    <row r="682" spans="7:9" ht="15" customHeight="1" x14ac:dyDescent="0.2">
      <c r="G682" s="15"/>
      <c r="I682" s="15"/>
    </row>
    <row r="683" spans="7:9" ht="15" customHeight="1" x14ac:dyDescent="0.2">
      <c r="G683" s="15"/>
      <c r="I683" s="15"/>
    </row>
    <row r="684" spans="7:9" ht="15" customHeight="1" x14ac:dyDescent="0.2">
      <c r="G684" s="15"/>
      <c r="I684" s="15"/>
    </row>
    <row r="685" spans="7:9" ht="15" customHeight="1" x14ac:dyDescent="0.2">
      <c r="G685" s="15"/>
      <c r="I685" s="15"/>
    </row>
    <row r="686" spans="7:9" ht="15" customHeight="1" x14ac:dyDescent="0.2">
      <c r="G686" s="15"/>
      <c r="I686" s="15"/>
    </row>
    <row r="687" spans="7:9" ht="15" customHeight="1" x14ac:dyDescent="0.2">
      <c r="G687" s="15"/>
      <c r="I687" s="15"/>
    </row>
    <row r="688" spans="7:9" ht="15" customHeight="1" x14ac:dyDescent="0.2">
      <c r="G688" s="15"/>
      <c r="I688" s="15"/>
    </row>
    <row r="689" spans="7:9" ht="15" customHeight="1" x14ac:dyDescent="0.2">
      <c r="G689" s="15"/>
      <c r="I689" s="15"/>
    </row>
    <row r="690" spans="7:9" ht="15" customHeight="1" x14ac:dyDescent="0.2">
      <c r="G690" s="15"/>
      <c r="I690" s="15"/>
    </row>
    <row r="691" spans="7:9" ht="15" customHeight="1" x14ac:dyDescent="0.2">
      <c r="G691" s="15"/>
      <c r="I691" s="15"/>
    </row>
    <row r="692" spans="7:9" ht="15" customHeight="1" x14ac:dyDescent="0.2">
      <c r="G692" s="15"/>
      <c r="I692" s="15"/>
    </row>
    <row r="693" spans="7:9" ht="15" customHeight="1" x14ac:dyDescent="0.2">
      <c r="G693" s="15"/>
      <c r="I693" s="15"/>
    </row>
    <row r="694" spans="7:9" ht="15" customHeight="1" x14ac:dyDescent="0.2">
      <c r="G694" s="15"/>
      <c r="I694" s="15"/>
    </row>
    <row r="695" spans="7:9" ht="15" customHeight="1" x14ac:dyDescent="0.2">
      <c r="G695" s="15"/>
      <c r="I695" s="15"/>
    </row>
    <row r="696" spans="7:9" ht="15" customHeight="1" x14ac:dyDescent="0.2">
      <c r="G696" s="15"/>
      <c r="I696" s="15"/>
    </row>
    <row r="697" spans="7:9" ht="15" customHeight="1" x14ac:dyDescent="0.2">
      <c r="G697" s="15"/>
      <c r="I697" s="15"/>
    </row>
    <row r="698" spans="7:9" ht="15" customHeight="1" x14ac:dyDescent="0.2">
      <c r="G698" s="15"/>
      <c r="I698" s="15"/>
    </row>
    <row r="699" spans="7:9" ht="15" customHeight="1" x14ac:dyDescent="0.2">
      <c r="G699" s="15"/>
      <c r="I699" s="15"/>
    </row>
    <row r="700" spans="7:9" ht="15" customHeight="1" x14ac:dyDescent="0.2">
      <c r="G700" s="15"/>
      <c r="I700" s="15"/>
    </row>
    <row r="701" spans="7:9" ht="15" customHeight="1" x14ac:dyDescent="0.2">
      <c r="G701" s="15"/>
      <c r="I701" s="15"/>
    </row>
    <row r="702" spans="7:9" ht="15" customHeight="1" x14ac:dyDescent="0.2">
      <c r="G702" s="15"/>
      <c r="I702" s="15"/>
    </row>
    <row r="703" spans="7:9" ht="15" customHeight="1" x14ac:dyDescent="0.2">
      <c r="G703" s="15"/>
      <c r="I703" s="15"/>
    </row>
    <row r="704" spans="7:9" ht="15" customHeight="1" x14ac:dyDescent="0.2">
      <c r="G704" s="15"/>
      <c r="I704" s="15"/>
    </row>
    <row r="705" spans="7:9" ht="15" customHeight="1" x14ac:dyDescent="0.2">
      <c r="G705" s="15"/>
      <c r="I705" s="15"/>
    </row>
    <row r="706" spans="7:9" ht="15" customHeight="1" x14ac:dyDescent="0.2">
      <c r="G706" s="15"/>
      <c r="I706" s="15"/>
    </row>
    <row r="707" spans="7:9" ht="15" customHeight="1" x14ac:dyDescent="0.2">
      <c r="G707" s="15"/>
      <c r="I707" s="15"/>
    </row>
    <row r="708" spans="7:9" ht="15" customHeight="1" x14ac:dyDescent="0.2">
      <c r="G708" s="15"/>
      <c r="I708" s="15"/>
    </row>
    <row r="709" spans="7:9" ht="15" customHeight="1" x14ac:dyDescent="0.2">
      <c r="G709" s="15"/>
      <c r="I709" s="15"/>
    </row>
    <row r="710" spans="7:9" ht="15" customHeight="1" x14ac:dyDescent="0.2">
      <c r="G710" s="15"/>
      <c r="I710" s="15"/>
    </row>
    <row r="711" spans="7:9" ht="15" customHeight="1" x14ac:dyDescent="0.2">
      <c r="G711" s="15"/>
      <c r="I711" s="15"/>
    </row>
    <row r="712" spans="7:9" ht="15" customHeight="1" x14ac:dyDescent="0.2">
      <c r="G712" s="15"/>
      <c r="I712" s="15"/>
    </row>
    <row r="713" spans="7:9" ht="15" customHeight="1" x14ac:dyDescent="0.2">
      <c r="G713" s="15"/>
      <c r="I713" s="15"/>
    </row>
    <row r="714" spans="7:9" ht="15" customHeight="1" x14ac:dyDescent="0.2">
      <c r="G714" s="15"/>
      <c r="I714" s="15"/>
    </row>
    <row r="715" spans="7:9" ht="15" customHeight="1" x14ac:dyDescent="0.2">
      <c r="G715" s="15"/>
      <c r="I715" s="15"/>
    </row>
    <row r="716" spans="7:9" ht="15" customHeight="1" x14ac:dyDescent="0.2">
      <c r="G716" s="15"/>
      <c r="I716" s="15"/>
    </row>
    <row r="717" spans="7:9" ht="15" customHeight="1" x14ac:dyDescent="0.2">
      <c r="G717" s="15"/>
      <c r="I717" s="15"/>
    </row>
    <row r="718" spans="7:9" ht="15" customHeight="1" x14ac:dyDescent="0.2">
      <c r="G718" s="15"/>
      <c r="I718" s="15"/>
    </row>
    <row r="719" spans="7:9" ht="15" customHeight="1" x14ac:dyDescent="0.2">
      <c r="G719" s="15"/>
      <c r="I719" s="15"/>
    </row>
    <row r="720" spans="7:9" ht="15" customHeight="1" x14ac:dyDescent="0.2">
      <c r="G720" s="15"/>
      <c r="I720" s="15"/>
    </row>
    <row r="721" spans="7:9" ht="15" customHeight="1" x14ac:dyDescent="0.2">
      <c r="G721" s="15"/>
      <c r="I721" s="15"/>
    </row>
    <row r="722" spans="7:9" ht="15" customHeight="1" x14ac:dyDescent="0.2">
      <c r="G722" s="15"/>
      <c r="I722" s="15"/>
    </row>
    <row r="723" spans="7:9" ht="15" customHeight="1" x14ac:dyDescent="0.2">
      <c r="G723" s="15"/>
      <c r="I723" s="15"/>
    </row>
    <row r="724" spans="7:9" ht="15" customHeight="1" x14ac:dyDescent="0.2">
      <c r="G724" s="15"/>
      <c r="I724" s="15"/>
    </row>
    <row r="725" spans="7:9" ht="15" customHeight="1" x14ac:dyDescent="0.2">
      <c r="G725" s="15"/>
      <c r="I725" s="15"/>
    </row>
    <row r="726" spans="7:9" ht="15" customHeight="1" x14ac:dyDescent="0.2">
      <c r="G726" s="15"/>
      <c r="I726" s="15"/>
    </row>
    <row r="727" spans="7:9" ht="15" customHeight="1" x14ac:dyDescent="0.2">
      <c r="G727" s="15"/>
      <c r="I727" s="15"/>
    </row>
    <row r="728" spans="7:9" ht="15" customHeight="1" x14ac:dyDescent="0.2">
      <c r="G728" s="15"/>
      <c r="I728" s="15"/>
    </row>
    <row r="729" spans="7:9" ht="15" customHeight="1" x14ac:dyDescent="0.2">
      <c r="G729" s="15"/>
      <c r="I729" s="15"/>
    </row>
    <row r="730" spans="7:9" ht="15" customHeight="1" x14ac:dyDescent="0.2">
      <c r="G730" s="15"/>
      <c r="I730" s="15"/>
    </row>
    <row r="731" spans="7:9" ht="15" customHeight="1" x14ac:dyDescent="0.2">
      <c r="G731" s="15"/>
      <c r="I731" s="15"/>
    </row>
    <row r="732" spans="7:9" ht="15" customHeight="1" x14ac:dyDescent="0.2">
      <c r="G732" s="15"/>
      <c r="I732" s="15"/>
    </row>
    <row r="733" spans="7:9" ht="15" customHeight="1" x14ac:dyDescent="0.2">
      <c r="G733" s="15"/>
      <c r="I733" s="15"/>
    </row>
    <row r="734" spans="7:9" ht="15" customHeight="1" x14ac:dyDescent="0.2">
      <c r="G734" s="15"/>
      <c r="I734" s="15"/>
    </row>
    <row r="735" spans="7:9" ht="15" customHeight="1" x14ac:dyDescent="0.2">
      <c r="G735" s="15"/>
      <c r="I735" s="15"/>
    </row>
    <row r="736" spans="7:9" ht="15" customHeight="1" x14ac:dyDescent="0.2">
      <c r="G736" s="15"/>
      <c r="I736" s="15"/>
    </row>
    <row r="737" spans="7:9" ht="15" customHeight="1" x14ac:dyDescent="0.2">
      <c r="G737" s="15"/>
      <c r="I737" s="15"/>
    </row>
    <row r="738" spans="7:9" ht="15" customHeight="1" x14ac:dyDescent="0.2">
      <c r="G738" s="15"/>
      <c r="I738" s="15"/>
    </row>
    <row r="739" spans="7:9" ht="15" customHeight="1" x14ac:dyDescent="0.2">
      <c r="G739" s="15"/>
      <c r="I739" s="15"/>
    </row>
    <row r="740" spans="7:9" ht="15" customHeight="1" x14ac:dyDescent="0.2">
      <c r="G740" s="15"/>
      <c r="I740" s="15"/>
    </row>
    <row r="741" spans="7:9" ht="15" customHeight="1" x14ac:dyDescent="0.2">
      <c r="G741" s="15"/>
      <c r="I741" s="15"/>
    </row>
    <row r="742" spans="7:9" ht="15" customHeight="1" x14ac:dyDescent="0.2">
      <c r="G742" s="15"/>
      <c r="I742" s="15"/>
    </row>
    <row r="743" spans="7:9" ht="15" customHeight="1" x14ac:dyDescent="0.2">
      <c r="G743" s="15"/>
      <c r="I743" s="15"/>
    </row>
    <row r="744" spans="7:9" ht="15" customHeight="1" x14ac:dyDescent="0.2">
      <c r="G744" s="15"/>
      <c r="I744" s="15"/>
    </row>
    <row r="745" spans="7:9" ht="15" customHeight="1" x14ac:dyDescent="0.2">
      <c r="G745" s="15"/>
      <c r="I745" s="15"/>
    </row>
    <row r="746" spans="7:9" ht="15" customHeight="1" x14ac:dyDescent="0.2">
      <c r="G746" s="15"/>
      <c r="I746" s="15"/>
    </row>
    <row r="747" spans="7:9" ht="15" customHeight="1" x14ac:dyDescent="0.2">
      <c r="G747" s="15"/>
      <c r="I747" s="15"/>
    </row>
    <row r="748" spans="7:9" ht="15" customHeight="1" x14ac:dyDescent="0.2">
      <c r="G748" s="15"/>
      <c r="I748" s="15"/>
    </row>
    <row r="749" spans="7:9" ht="15" customHeight="1" x14ac:dyDescent="0.2">
      <c r="G749" s="15"/>
      <c r="I749" s="15"/>
    </row>
    <row r="750" spans="7:9" ht="15" customHeight="1" x14ac:dyDescent="0.2">
      <c r="G750" s="15"/>
      <c r="I750" s="15"/>
    </row>
    <row r="751" spans="7:9" ht="15" customHeight="1" x14ac:dyDescent="0.2">
      <c r="G751" s="15"/>
      <c r="I751" s="15"/>
    </row>
    <row r="752" spans="7:9" ht="15" customHeight="1" x14ac:dyDescent="0.2">
      <c r="G752" s="15"/>
      <c r="I752" s="15"/>
    </row>
    <row r="753" spans="7:9" ht="15" customHeight="1" x14ac:dyDescent="0.2">
      <c r="G753" s="15"/>
      <c r="I753" s="15"/>
    </row>
    <row r="754" spans="7:9" ht="15" customHeight="1" x14ac:dyDescent="0.2">
      <c r="G754" s="15"/>
      <c r="I754" s="15"/>
    </row>
    <row r="755" spans="7:9" ht="15" customHeight="1" x14ac:dyDescent="0.2">
      <c r="G755" s="15"/>
      <c r="I755" s="15"/>
    </row>
    <row r="756" spans="7:9" ht="15" customHeight="1" x14ac:dyDescent="0.2">
      <c r="G756" s="15"/>
      <c r="I756" s="15"/>
    </row>
    <row r="757" spans="7:9" ht="15" customHeight="1" x14ac:dyDescent="0.2">
      <c r="G757" s="15"/>
      <c r="I757" s="15"/>
    </row>
    <row r="758" spans="7:9" ht="15" customHeight="1" x14ac:dyDescent="0.2">
      <c r="G758" s="15"/>
      <c r="I758" s="15"/>
    </row>
    <row r="759" spans="7:9" ht="15" customHeight="1" x14ac:dyDescent="0.2">
      <c r="G759" s="15"/>
      <c r="I759" s="15"/>
    </row>
    <row r="760" spans="7:9" ht="15" customHeight="1" x14ac:dyDescent="0.2">
      <c r="G760" s="15"/>
      <c r="I760" s="15"/>
    </row>
    <row r="761" spans="7:9" ht="15" customHeight="1" x14ac:dyDescent="0.2">
      <c r="G761" s="15"/>
      <c r="I761" s="15"/>
    </row>
    <row r="762" spans="7:9" ht="15" customHeight="1" x14ac:dyDescent="0.2">
      <c r="G762" s="15"/>
      <c r="I762" s="15"/>
    </row>
    <row r="763" spans="7:9" ht="15" customHeight="1" x14ac:dyDescent="0.2">
      <c r="G763" s="15"/>
      <c r="I763" s="15"/>
    </row>
    <row r="764" spans="7:9" ht="15" customHeight="1" x14ac:dyDescent="0.2">
      <c r="G764" s="15"/>
      <c r="I764" s="15"/>
    </row>
    <row r="765" spans="7:9" ht="15" customHeight="1" x14ac:dyDescent="0.2">
      <c r="G765" s="15"/>
      <c r="I765" s="15"/>
    </row>
    <row r="766" spans="7:9" ht="15" customHeight="1" x14ac:dyDescent="0.2">
      <c r="G766" s="15"/>
      <c r="I766" s="15"/>
    </row>
    <row r="767" spans="7:9" ht="15" customHeight="1" x14ac:dyDescent="0.2">
      <c r="G767" s="15"/>
      <c r="I767" s="15"/>
    </row>
    <row r="768" spans="7:9" ht="15" customHeight="1" x14ac:dyDescent="0.2">
      <c r="G768" s="15"/>
      <c r="I768" s="15"/>
    </row>
    <row r="769" spans="7:9" ht="15" customHeight="1" x14ac:dyDescent="0.2">
      <c r="G769" s="15"/>
      <c r="I769" s="15"/>
    </row>
    <row r="770" spans="7:9" ht="15" customHeight="1" x14ac:dyDescent="0.2">
      <c r="G770" s="15"/>
      <c r="I770" s="15"/>
    </row>
    <row r="771" spans="7:9" ht="15" customHeight="1" x14ac:dyDescent="0.2">
      <c r="G771" s="15"/>
      <c r="I771" s="15"/>
    </row>
    <row r="772" spans="7:9" ht="15" customHeight="1" x14ac:dyDescent="0.2">
      <c r="G772" s="15"/>
      <c r="I772" s="15"/>
    </row>
    <row r="773" spans="7:9" ht="15" customHeight="1" x14ac:dyDescent="0.2">
      <c r="G773" s="15"/>
      <c r="I773" s="15"/>
    </row>
    <row r="774" spans="7:9" ht="15" customHeight="1" x14ac:dyDescent="0.2">
      <c r="G774" s="15"/>
      <c r="I774" s="15"/>
    </row>
    <row r="775" spans="7:9" ht="15" customHeight="1" x14ac:dyDescent="0.2">
      <c r="G775" s="15"/>
      <c r="I775" s="15"/>
    </row>
    <row r="776" spans="7:9" ht="15" customHeight="1" x14ac:dyDescent="0.2">
      <c r="G776" s="15"/>
      <c r="I776" s="15"/>
    </row>
    <row r="777" spans="7:9" ht="15" customHeight="1" x14ac:dyDescent="0.2">
      <c r="G777" s="15"/>
      <c r="I777" s="15"/>
    </row>
    <row r="778" spans="7:9" ht="15" customHeight="1" x14ac:dyDescent="0.2">
      <c r="G778" s="15"/>
      <c r="I778" s="15"/>
    </row>
    <row r="779" spans="7:9" ht="15" customHeight="1" x14ac:dyDescent="0.2">
      <c r="G779" s="15"/>
      <c r="I779" s="15"/>
    </row>
    <row r="780" spans="7:9" ht="15" customHeight="1" x14ac:dyDescent="0.2">
      <c r="G780" s="15"/>
      <c r="I780" s="15"/>
    </row>
    <row r="781" spans="7:9" ht="15" customHeight="1" x14ac:dyDescent="0.2">
      <c r="G781" s="15"/>
      <c r="I781" s="15"/>
    </row>
    <row r="782" spans="7:9" ht="15" customHeight="1" x14ac:dyDescent="0.2">
      <c r="G782" s="15"/>
      <c r="I782" s="15"/>
    </row>
    <row r="783" spans="7:9" ht="15" customHeight="1" x14ac:dyDescent="0.2">
      <c r="G783" s="15"/>
      <c r="I783" s="15"/>
    </row>
    <row r="784" spans="7:9" ht="15" customHeight="1" x14ac:dyDescent="0.2">
      <c r="G784" s="15"/>
      <c r="I784" s="15"/>
    </row>
    <row r="785" spans="7:9" ht="15" customHeight="1" x14ac:dyDescent="0.2">
      <c r="G785" s="15"/>
      <c r="I785" s="15"/>
    </row>
    <row r="786" spans="7:9" ht="15" customHeight="1" x14ac:dyDescent="0.2">
      <c r="G786" s="15"/>
      <c r="I786" s="15"/>
    </row>
    <row r="787" spans="7:9" ht="15" customHeight="1" x14ac:dyDescent="0.2">
      <c r="G787" s="15"/>
      <c r="I787" s="15"/>
    </row>
    <row r="788" spans="7:9" ht="15" customHeight="1" x14ac:dyDescent="0.2">
      <c r="G788" s="15"/>
      <c r="I788" s="15"/>
    </row>
    <row r="789" spans="7:9" ht="15" customHeight="1" x14ac:dyDescent="0.2">
      <c r="G789" s="15"/>
      <c r="I789" s="15"/>
    </row>
    <row r="790" spans="7:9" ht="15" customHeight="1" x14ac:dyDescent="0.2">
      <c r="G790" s="15"/>
      <c r="I790" s="15"/>
    </row>
    <row r="791" spans="7:9" ht="15" customHeight="1" x14ac:dyDescent="0.2">
      <c r="G791" s="15"/>
      <c r="I791" s="15"/>
    </row>
    <row r="792" spans="7:9" ht="15" customHeight="1" x14ac:dyDescent="0.2">
      <c r="G792" s="15"/>
      <c r="I792" s="15"/>
    </row>
    <row r="793" spans="7:9" ht="15" customHeight="1" x14ac:dyDescent="0.2">
      <c r="G793" s="15"/>
      <c r="I793" s="15"/>
    </row>
    <row r="794" spans="7:9" ht="15" customHeight="1" x14ac:dyDescent="0.2">
      <c r="G794" s="15"/>
      <c r="I794" s="15"/>
    </row>
    <row r="795" spans="7:9" ht="15" customHeight="1" x14ac:dyDescent="0.2">
      <c r="G795" s="15"/>
      <c r="I795" s="15"/>
    </row>
    <row r="796" spans="7:9" ht="15" customHeight="1" x14ac:dyDescent="0.2">
      <c r="G796" s="15"/>
      <c r="I796" s="15"/>
    </row>
    <row r="797" spans="7:9" ht="15" customHeight="1" x14ac:dyDescent="0.2">
      <c r="G797" s="15"/>
      <c r="I797" s="15"/>
    </row>
    <row r="798" spans="7:9" ht="15" customHeight="1" x14ac:dyDescent="0.2">
      <c r="G798" s="15"/>
      <c r="I798" s="15"/>
    </row>
    <row r="799" spans="7:9" ht="15" customHeight="1" x14ac:dyDescent="0.2">
      <c r="G799" s="15"/>
      <c r="I799" s="15"/>
    </row>
    <row r="800" spans="7:9" ht="15" customHeight="1" x14ac:dyDescent="0.2">
      <c r="G800" s="15"/>
      <c r="I800" s="15"/>
    </row>
    <row r="801" spans="7:9" ht="15" customHeight="1" x14ac:dyDescent="0.2">
      <c r="G801" s="15"/>
      <c r="I801" s="15"/>
    </row>
    <row r="802" spans="7:9" ht="15" customHeight="1" x14ac:dyDescent="0.2">
      <c r="G802" s="15"/>
      <c r="I802" s="15"/>
    </row>
    <row r="803" spans="7:9" ht="15" customHeight="1" x14ac:dyDescent="0.2">
      <c r="G803" s="15"/>
      <c r="I803" s="15"/>
    </row>
    <row r="804" spans="7:9" ht="15" customHeight="1" x14ac:dyDescent="0.2">
      <c r="G804" s="15"/>
      <c r="I804" s="15"/>
    </row>
    <row r="805" spans="7:9" ht="15" customHeight="1" x14ac:dyDescent="0.2">
      <c r="G805" s="15"/>
      <c r="I805" s="15"/>
    </row>
    <row r="806" spans="7:9" ht="15" customHeight="1" x14ac:dyDescent="0.2">
      <c r="G806" s="15"/>
      <c r="I806" s="15"/>
    </row>
    <row r="807" spans="7:9" ht="15" customHeight="1" x14ac:dyDescent="0.2">
      <c r="G807" s="15"/>
      <c r="I807" s="15"/>
    </row>
    <row r="808" spans="7:9" ht="15" customHeight="1" x14ac:dyDescent="0.2">
      <c r="G808" s="15"/>
      <c r="I808" s="15"/>
    </row>
    <row r="809" spans="7:9" ht="15" customHeight="1" x14ac:dyDescent="0.2">
      <c r="G809" s="15"/>
      <c r="I809" s="15"/>
    </row>
    <row r="810" spans="7:9" ht="15" customHeight="1" x14ac:dyDescent="0.2">
      <c r="G810" s="15"/>
      <c r="I810" s="15"/>
    </row>
    <row r="811" spans="7:9" ht="15" customHeight="1" x14ac:dyDescent="0.2">
      <c r="G811" s="15"/>
      <c r="I811" s="15"/>
    </row>
    <row r="812" spans="7:9" ht="15" customHeight="1" x14ac:dyDescent="0.2">
      <c r="G812" s="15"/>
      <c r="I812" s="15"/>
    </row>
    <row r="813" spans="7:9" ht="15" customHeight="1" x14ac:dyDescent="0.2">
      <c r="G813" s="15"/>
      <c r="I813" s="15"/>
    </row>
    <row r="814" spans="7:9" ht="15" customHeight="1" x14ac:dyDescent="0.2">
      <c r="G814" s="15"/>
      <c r="I814" s="15"/>
    </row>
    <row r="815" spans="7:9" ht="15" customHeight="1" x14ac:dyDescent="0.2">
      <c r="G815" s="15"/>
      <c r="I815" s="15"/>
    </row>
    <row r="816" spans="7:9" ht="15" customHeight="1" x14ac:dyDescent="0.2">
      <c r="G816" s="15"/>
      <c r="I816" s="15"/>
    </row>
    <row r="817" spans="7:9" ht="15" customHeight="1" x14ac:dyDescent="0.2">
      <c r="G817" s="15"/>
      <c r="I817" s="15"/>
    </row>
    <row r="818" spans="7:9" ht="15" customHeight="1" x14ac:dyDescent="0.2">
      <c r="G818" s="15"/>
      <c r="I818" s="15"/>
    </row>
    <row r="819" spans="7:9" ht="15" customHeight="1" x14ac:dyDescent="0.2">
      <c r="G819" s="15"/>
      <c r="I819" s="15"/>
    </row>
    <row r="820" spans="7:9" ht="15" customHeight="1" x14ac:dyDescent="0.2">
      <c r="G820" s="15"/>
      <c r="I820" s="15"/>
    </row>
    <row r="821" spans="7:9" ht="15" customHeight="1" x14ac:dyDescent="0.2">
      <c r="G821" s="15"/>
      <c r="I821" s="15"/>
    </row>
    <row r="822" spans="7:9" ht="15" customHeight="1" x14ac:dyDescent="0.2">
      <c r="G822" s="15"/>
      <c r="I822" s="15"/>
    </row>
    <row r="823" spans="7:9" ht="15" customHeight="1" x14ac:dyDescent="0.2">
      <c r="G823" s="15"/>
      <c r="I823" s="15"/>
    </row>
    <row r="824" spans="7:9" ht="15" customHeight="1" x14ac:dyDescent="0.2">
      <c r="G824" s="15"/>
      <c r="I824" s="15"/>
    </row>
    <row r="825" spans="7:9" ht="15" customHeight="1" x14ac:dyDescent="0.2">
      <c r="G825" s="15"/>
      <c r="I825" s="15"/>
    </row>
    <row r="826" spans="7:9" ht="15" customHeight="1" x14ac:dyDescent="0.2">
      <c r="G826" s="15"/>
      <c r="I826" s="15"/>
    </row>
    <row r="827" spans="7:9" ht="15" customHeight="1" x14ac:dyDescent="0.2">
      <c r="G827" s="15"/>
      <c r="I827" s="15"/>
    </row>
    <row r="828" spans="7:9" ht="15" customHeight="1" x14ac:dyDescent="0.2">
      <c r="G828" s="15"/>
      <c r="I828" s="15"/>
    </row>
    <row r="829" spans="7:9" ht="15" customHeight="1" x14ac:dyDescent="0.2">
      <c r="G829" s="15"/>
      <c r="I829" s="15"/>
    </row>
    <row r="830" spans="7:9" ht="15" customHeight="1" x14ac:dyDescent="0.2">
      <c r="G830" s="15"/>
      <c r="I830" s="15"/>
    </row>
    <row r="831" spans="7:9" ht="15" customHeight="1" x14ac:dyDescent="0.2">
      <c r="G831" s="15"/>
      <c r="I831" s="15"/>
    </row>
    <row r="832" spans="7:9" ht="15" customHeight="1" x14ac:dyDescent="0.2">
      <c r="G832" s="15"/>
      <c r="I832" s="15"/>
    </row>
    <row r="833" spans="7:9" ht="15" customHeight="1" x14ac:dyDescent="0.2">
      <c r="G833" s="15"/>
      <c r="I833" s="15"/>
    </row>
    <row r="834" spans="7:9" ht="15" customHeight="1" x14ac:dyDescent="0.2">
      <c r="G834" s="15"/>
      <c r="I834" s="15"/>
    </row>
    <row r="835" spans="7:9" ht="15" customHeight="1" x14ac:dyDescent="0.2">
      <c r="G835" s="15"/>
      <c r="I835" s="15"/>
    </row>
    <row r="836" spans="7:9" ht="15" customHeight="1" x14ac:dyDescent="0.2">
      <c r="G836" s="15"/>
      <c r="I836" s="15"/>
    </row>
    <row r="837" spans="7:9" ht="15" customHeight="1" x14ac:dyDescent="0.2">
      <c r="G837" s="15"/>
      <c r="I837" s="15"/>
    </row>
    <row r="838" spans="7:9" ht="15" customHeight="1" x14ac:dyDescent="0.2">
      <c r="G838" s="15"/>
      <c r="I838" s="15"/>
    </row>
    <row r="839" spans="7:9" ht="15" customHeight="1" x14ac:dyDescent="0.2">
      <c r="G839" s="15"/>
      <c r="I839" s="15"/>
    </row>
    <row r="840" spans="7:9" ht="15" customHeight="1" x14ac:dyDescent="0.2">
      <c r="G840" s="15"/>
      <c r="I840" s="15"/>
    </row>
    <row r="841" spans="7:9" ht="15" customHeight="1" x14ac:dyDescent="0.2">
      <c r="G841" s="15"/>
      <c r="I841" s="15"/>
    </row>
    <row r="842" spans="7:9" ht="15" customHeight="1" x14ac:dyDescent="0.2">
      <c r="G842" s="15"/>
      <c r="I842" s="15"/>
    </row>
    <row r="843" spans="7:9" ht="15" customHeight="1" x14ac:dyDescent="0.2">
      <c r="G843" s="15"/>
      <c r="I843" s="15"/>
    </row>
    <row r="844" spans="7:9" ht="15" customHeight="1" x14ac:dyDescent="0.2">
      <c r="G844" s="15"/>
      <c r="I844" s="15"/>
    </row>
    <row r="845" spans="7:9" ht="15" customHeight="1" x14ac:dyDescent="0.2">
      <c r="G845" s="15"/>
      <c r="I845" s="15"/>
    </row>
    <row r="846" spans="7:9" ht="15" customHeight="1" x14ac:dyDescent="0.2">
      <c r="G846" s="15"/>
      <c r="I846" s="15"/>
    </row>
    <row r="847" spans="7:9" ht="15" customHeight="1" x14ac:dyDescent="0.2">
      <c r="G847" s="15"/>
      <c r="I847" s="15"/>
    </row>
    <row r="848" spans="7:9" ht="15" customHeight="1" x14ac:dyDescent="0.2">
      <c r="G848" s="15"/>
      <c r="I848" s="15"/>
    </row>
    <row r="849" spans="7:9" ht="15" customHeight="1" x14ac:dyDescent="0.2">
      <c r="G849" s="15"/>
      <c r="I849" s="15"/>
    </row>
    <row r="850" spans="7:9" ht="15" customHeight="1" x14ac:dyDescent="0.2">
      <c r="G850" s="15"/>
      <c r="I850" s="15"/>
    </row>
    <row r="851" spans="7:9" ht="15" customHeight="1" x14ac:dyDescent="0.2">
      <c r="G851" s="15"/>
      <c r="I851" s="15"/>
    </row>
    <row r="852" spans="7:9" ht="15" customHeight="1" x14ac:dyDescent="0.2">
      <c r="G852" s="15"/>
      <c r="I852" s="15"/>
    </row>
    <row r="853" spans="7:9" ht="15" customHeight="1" x14ac:dyDescent="0.2">
      <c r="G853" s="15"/>
      <c r="I853" s="15"/>
    </row>
    <row r="854" spans="7:9" ht="15" customHeight="1" x14ac:dyDescent="0.2">
      <c r="G854" s="15"/>
      <c r="I854" s="15"/>
    </row>
    <row r="855" spans="7:9" ht="15" customHeight="1" x14ac:dyDescent="0.2">
      <c r="G855" s="15"/>
      <c r="I855" s="15"/>
    </row>
    <row r="856" spans="7:9" ht="15" customHeight="1" x14ac:dyDescent="0.2">
      <c r="G856" s="15"/>
      <c r="I856" s="15"/>
    </row>
    <row r="857" spans="7:9" ht="15" customHeight="1" x14ac:dyDescent="0.2">
      <c r="G857" s="15"/>
      <c r="I857" s="15"/>
    </row>
    <row r="858" spans="7:9" ht="15" customHeight="1" x14ac:dyDescent="0.2">
      <c r="G858" s="15"/>
      <c r="I858" s="15"/>
    </row>
    <row r="859" spans="7:9" ht="15" customHeight="1" x14ac:dyDescent="0.2">
      <c r="G859" s="15"/>
      <c r="I859" s="15"/>
    </row>
    <row r="860" spans="7:9" ht="15" customHeight="1" x14ac:dyDescent="0.2">
      <c r="G860" s="15"/>
      <c r="I860" s="15"/>
    </row>
    <row r="861" spans="7:9" ht="15" customHeight="1" x14ac:dyDescent="0.2">
      <c r="G861" s="15"/>
      <c r="I861" s="15"/>
    </row>
    <row r="862" spans="7:9" ht="15" customHeight="1" x14ac:dyDescent="0.2">
      <c r="G862" s="15"/>
      <c r="I862" s="15"/>
    </row>
    <row r="863" spans="7:9" ht="15" customHeight="1" x14ac:dyDescent="0.2">
      <c r="G863" s="15"/>
      <c r="I863" s="15"/>
    </row>
    <row r="864" spans="7:9" ht="15" customHeight="1" x14ac:dyDescent="0.2">
      <c r="G864" s="15"/>
      <c r="I864" s="15"/>
    </row>
    <row r="865" spans="7:9" ht="15" customHeight="1" x14ac:dyDescent="0.2">
      <c r="G865" s="15"/>
      <c r="I865" s="15"/>
    </row>
    <row r="866" spans="7:9" ht="15" customHeight="1" x14ac:dyDescent="0.2">
      <c r="G866" s="15"/>
      <c r="I866" s="15"/>
    </row>
    <row r="867" spans="7:9" ht="15" customHeight="1" x14ac:dyDescent="0.2">
      <c r="G867" s="15"/>
      <c r="I867" s="15"/>
    </row>
    <row r="868" spans="7:9" ht="15" customHeight="1" x14ac:dyDescent="0.2">
      <c r="G868" s="15"/>
      <c r="I868" s="15"/>
    </row>
    <row r="869" spans="7:9" ht="15" customHeight="1" x14ac:dyDescent="0.2">
      <c r="G869" s="15"/>
      <c r="I869" s="15"/>
    </row>
    <row r="870" spans="7:9" ht="15" customHeight="1" x14ac:dyDescent="0.2">
      <c r="G870" s="15"/>
      <c r="I870" s="15"/>
    </row>
    <row r="871" spans="7:9" ht="15" customHeight="1" x14ac:dyDescent="0.2">
      <c r="G871" s="15"/>
      <c r="I871" s="15"/>
    </row>
    <row r="872" spans="7:9" ht="15" customHeight="1" x14ac:dyDescent="0.2">
      <c r="G872" s="15"/>
      <c r="I872" s="15"/>
    </row>
    <row r="873" spans="7:9" ht="15" customHeight="1" x14ac:dyDescent="0.2">
      <c r="G873" s="15"/>
      <c r="I873" s="15"/>
    </row>
    <row r="874" spans="7:9" ht="15" customHeight="1" x14ac:dyDescent="0.2">
      <c r="G874" s="15"/>
      <c r="I874" s="15"/>
    </row>
    <row r="875" spans="7:9" ht="15" customHeight="1" x14ac:dyDescent="0.2">
      <c r="G875" s="15"/>
      <c r="I875" s="15"/>
    </row>
    <row r="876" spans="7:9" ht="15" customHeight="1" x14ac:dyDescent="0.2">
      <c r="G876" s="15"/>
      <c r="I876" s="15"/>
    </row>
    <row r="877" spans="7:9" ht="15" customHeight="1" x14ac:dyDescent="0.2">
      <c r="G877" s="15"/>
      <c r="I877" s="15"/>
    </row>
    <row r="878" spans="7:9" ht="15" customHeight="1" x14ac:dyDescent="0.2">
      <c r="G878" s="15"/>
      <c r="I878" s="15"/>
    </row>
    <row r="879" spans="7:9" ht="15" customHeight="1" x14ac:dyDescent="0.2">
      <c r="G879" s="15"/>
      <c r="I879" s="15"/>
    </row>
    <row r="880" spans="7:9" ht="15" customHeight="1" x14ac:dyDescent="0.2">
      <c r="G880" s="15"/>
      <c r="I880" s="15"/>
    </row>
    <row r="881" spans="7:9" ht="15" customHeight="1" x14ac:dyDescent="0.2">
      <c r="G881" s="15"/>
      <c r="I881" s="15"/>
    </row>
    <row r="882" spans="7:9" ht="15" customHeight="1" x14ac:dyDescent="0.2">
      <c r="G882" s="15"/>
      <c r="I882" s="15"/>
    </row>
    <row r="883" spans="7:9" ht="15" customHeight="1" x14ac:dyDescent="0.2">
      <c r="G883" s="15"/>
      <c r="I883" s="15"/>
    </row>
    <row r="884" spans="7:9" ht="15" customHeight="1" x14ac:dyDescent="0.2">
      <c r="G884" s="15"/>
      <c r="I884" s="15"/>
    </row>
    <row r="885" spans="7:9" ht="15" customHeight="1" x14ac:dyDescent="0.2">
      <c r="G885" s="15"/>
      <c r="I885" s="15"/>
    </row>
    <row r="886" spans="7:9" ht="15" customHeight="1" x14ac:dyDescent="0.2">
      <c r="G886" s="15"/>
      <c r="I886" s="15"/>
    </row>
    <row r="887" spans="7:9" ht="15" customHeight="1" x14ac:dyDescent="0.2">
      <c r="G887" s="15"/>
      <c r="I887" s="15"/>
    </row>
    <row r="888" spans="7:9" ht="15" customHeight="1" x14ac:dyDescent="0.2">
      <c r="G888" s="15"/>
      <c r="I888" s="15"/>
    </row>
    <row r="889" spans="7:9" ht="15" customHeight="1" x14ac:dyDescent="0.2">
      <c r="G889" s="15"/>
      <c r="I889" s="15"/>
    </row>
    <row r="890" spans="7:9" ht="15" customHeight="1" x14ac:dyDescent="0.2">
      <c r="G890" s="15"/>
      <c r="I890" s="15"/>
    </row>
    <row r="891" spans="7:9" ht="15" customHeight="1" x14ac:dyDescent="0.2">
      <c r="G891" s="15"/>
      <c r="I891" s="15"/>
    </row>
    <row r="892" spans="7:9" ht="15" customHeight="1" x14ac:dyDescent="0.2">
      <c r="G892" s="15"/>
      <c r="I892" s="15"/>
    </row>
    <row r="893" spans="7:9" ht="15" customHeight="1" x14ac:dyDescent="0.2">
      <c r="G893" s="15"/>
      <c r="I893" s="15"/>
    </row>
    <row r="894" spans="7:9" ht="15" customHeight="1" x14ac:dyDescent="0.2">
      <c r="G894" s="15"/>
      <c r="I894" s="15"/>
    </row>
    <row r="895" spans="7:9" ht="15" customHeight="1" x14ac:dyDescent="0.2">
      <c r="G895" s="15"/>
      <c r="I895" s="15"/>
    </row>
    <row r="896" spans="7:9" ht="15" customHeight="1" x14ac:dyDescent="0.2">
      <c r="G896" s="15"/>
      <c r="I896" s="15"/>
    </row>
    <row r="897" spans="7:9" ht="15" customHeight="1" x14ac:dyDescent="0.2">
      <c r="G897" s="15"/>
      <c r="I897" s="15"/>
    </row>
    <row r="898" spans="7:9" ht="15" customHeight="1" x14ac:dyDescent="0.2">
      <c r="G898" s="15"/>
      <c r="I898" s="15"/>
    </row>
    <row r="899" spans="7:9" ht="15" customHeight="1" x14ac:dyDescent="0.2">
      <c r="G899" s="15"/>
      <c r="I899" s="15"/>
    </row>
    <row r="900" spans="7:9" ht="15" customHeight="1" x14ac:dyDescent="0.2">
      <c r="G900" s="15"/>
      <c r="I900" s="15"/>
    </row>
    <row r="901" spans="7:9" ht="15" customHeight="1" x14ac:dyDescent="0.2">
      <c r="G901" s="15"/>
      <c r="I901" s="15"/>
    </row>
    <row r="902" spans="7:9" ht="15" customHeight="1" x14ac:dyDescent="0.2">
      <c r="G902" s="15"/>
      <c r="I902" s="15"/>
    </row>
    <row r="903" spans="7:9" ht="15" customHeight="1" x14ac:dyDescent="0.2">
      <c r="G903" s="15"/>
      <c r="I903" s="15"/>
    </row>
    <row r="904" spans="7:9" ht="15" customHeight="1" x14ac:dyDescent="0.2">
      <c r="G904" s="15"/>
      <c r="I904" s="15"/>
    </row>
    <row r="905" spans="7:9" ht="15" customHeight="1" x14ac:dyDescent="0.2">
      <c r="G905" s="15"/>
      <c r="I905" s="15"/>
    </row>
    <row r="906" spans="7:9" ht="15" customHeight="1" x14ac:dyDescent="0.2">
      <c r="G906" s="15"/>
      <c r="I906" s="15"/>
    </row>
    <row r="907" spans="7:9" ht="15" customHeight="1" x14ac:dyDescent="0.2">
      <c r="G907" s="15"/>
      <c r="I907" s="15"/>
    </row>
    <row r="908" spans="7:9" ht="15" customHeight="1" x14ac:dyDescent="0.2">
      <c r="G908" s="15"/>
      <c r="I908" s="15"/>
    </row>
    <row r="909" spans="7:9" ht="15" customHeight="1" x14ac:dyDescent="0.2">
      <c r="G909" s="15"/>
      <c r="I909" s="15"/>
    </row>
    <row r="910" spans="7:9" ht="15" customHeight="1" x14ac:dyDescent="0.2">
      <c r="G910" s="15"/>
      <c r="I910" s="15"/>
    </row>
    <row r="911" spans="7:9" ht="15" customHeight="1" x14ac:dyDescent="0.2">
      <c r="G911" s="15"/>
      <c r="I911" s="15"/>
    </row>
    <row r="912" spans="7:9" ht="15" customHeight="1" x14ac:dyDescent="0.2">
      <c r="G912" s="15"/>
      <c r="I912" s="15"/>
    </row>
    <row r="913" spans="7:9" ht="15" customHeight="1" x14ac:dyDescent="0.2">
      <c r="G913" s="15"/>
      <c r="I913" s="15"/>
    </row>
    <row r="914" spans="7:9" ht="15" customHeight="1" x14ac:dyDescent="0.2">
      <c r="G914" s="15"/>
      <c r="I914" s="15"/>
    </row>
    <row r="915" spans="7:9" ht="15" customHeight="1" x14ac:dyDescent="0.2">
      <c r="G915" s="15"/>
      <c r="I915" s="15"/>
    </row>
    <row r="916" spans="7:9" ht="15" customHeight="1" x14ac:dyDescent="0.2">
      <c r="G916" s="15"/>
      <c r="I916" s="15"/>
    </row>
    <row r="917" spans="7:9" ht="15" customHeight="1" x14ac:dyDescent="0.2">
      <c r="G917" s="15"/>
      <c r="I917" s="15"/>
    </row>
    <row r="918" spans="7:9" ht="15" customHeight="1" x14ac:dyDescent="0.2">
      <c r="G918" s="15"/>
      <c r="I918" s="15"/>
    </row>
    <row r="919" spans="7:9" ht="15" customHeight="1" x14ac:dyDescent="0.2">
      <c r="G919" s="15"/>
      <c r="I919" s="15"/>
    </row>
    <row r="920" spans="7:9" ht="15" customHeight="1" x14ac:dyDescent="0.2">
      <c r="G920" s="15"/>
      <c r="I920" s="15"/>
    </row>
    <row r="921" spans="7:9" ht="15" customHeight="1" x14ac:dyDescent="0.2">
      <c r="G921" s="15"/>
      <c r="I921" s="15"/>
    </row>
    <row r="922" spans="7:9" ht="15" customHeight="1" x14ac:dyDescent="0.2">
      <c r="G922" s="15"/>
      <c r="I922" s="15"/>
    </row>
    <row r="923" spans="7:9" ht="15" customHeight="1" x14ac:dyDescent="0.2">
      <c r="G923" s="15"/>
      <c r="I923" s="15"/>
    </row>
    <row r="924" spans="7:9" ht="15" customHeight="1" x14ac:dyDescent="0.2">
      <c r="G924" s="15"/>
      <c r="I924" s="15"/>
    </row>
    <row r="925" spans="7:9" ht="15" customHeight="1" x14ac:dyDescent="0.2">
      <c r="G925" s="15"/>
      <c r="I925" s="15"/>
    </row>
    <row r="926" spans="7:9" ht="15" customHeight="1" x14ac:dyDescent="0.2">
      <c r="G926" s="15"/>
      <c r="I926" s="15"/>
    </row>
    <row r="927" spans="7:9" ht="15" customHeight="1" x14ac:dyDescent="0.2">
      <c r="G927" s="15"/>
      <c r="I927" s="15"/>
    </row>
    <row r="928" spans="7:9" ht="15" customHeight="1" x14ac:dyDescent="0.2">
      <c r="G928" s="15"/>
      <c r="I928" s="15"/>
    </row>
    <row r="929" spans="7:9" ht="15" customHeight="1" x14ac:dyDescent="0.2">
      <c r="G929" s="15"/>
      <c r="I929" s="15"/>
    </row>
    <row r="930" spans="7:9" ht="15" customHeight="1" x14ac:dyDescent="0.2">
      <c r="G930" s="15"/>
      <c r="I930" s="15"/>
    </row>
    <row r="931" spans="7:9" ht="15" customHeight="1" x14ac:dyDescent="0.2">
      <c r="G931" s="15"/>
      <c r="I931" s="15"/>
    </row>
    <row r="932" spans="7:9" ht="15" customHeight="1" x14ac:dyDescent="0.2">
      <c r="G932" s="15"/>
      <c r="I932" s="15"/>
    </row>
    <row r="933" spans="7:9" ht="15" customHeight="1" x14ac:dyDescent="0.2">
      <c r="G933" s="15"/>
      <c r="I933" s="15"/>
    </row>
    <row r="934" spans="7:9" ht="15" customHeight="1" x14ac:dyDescent="0.2">
      <c r="G934" s="15"/>
      <c r="I934" s="15"/>
    </row>
    <row r="935" spans="7:9" ht="15" customHeight="1" x14ac:dyDescent="0.2">
      <c r="G935" s="15"/>
      <c r="I935" s="15"/>
    </row>
    <row r="936" spans="7:9" ht="15" customHeight="1" x14ac:dyDescent="0.2">
      <c r="G936" s="15"/>
      <c r="I936" s="15"/>
    </row>
    <row r="937" spans="7:9" ht="15" customHeight="1" x14ac:dyDescent="0.2">
      <c r="G937" s="15"/>
      <c r="I937" s="15"/>
    </row>
    <row r="938" spans="7:9" ht="15" customHeight="1" x14ac:dyDescent="0.2">
      <c r="G938" s="15"/>
      <c r="I938" s="15"/>
    </row>
    <row r="939" spans="7:9" ht="15" customHeight="1" x14ac:dyDescent="0.2">
      <c r="G939" s="15"/>
      <c r="I939" s="15"/>
    </row>
    <row r="940" spans="7:9" ht="15" customHeight="1" x14ac:dyDescent="0.2">
      <c r="G940" s="15"/>
      <c r="I940" s="15"/>
    </row>
    <row r="941" spans="7:9" ht="15" customHeight="1" x14ac:dyDescent="0.2">
      <c r="G941" s="15"/>
      <c r="I941" s="15"/>
    </row>
    <row r="942" spans="7:9" ht="15" customHeight="1" x14ac:dyDescent="0.2">
      <c r="G942" s="15"/>
      <c r="I942" s="15"/>
    </row>
    <row r="943" spans="7:9" ht="15" customHeight="1" x14ac:dyDescent="0.2">
      <c r="G943" s="15"/>
      <c r="I943" s="15"/>
    </row>
    <row r="944" spans="7:9" ht="15" customHeight="1" x14ac:dyDescent="0.2">
      <c r="G944" s="15"/>
      <c r="I944" s="15"/>
    </row>
    <row r="945" spans="7:9" ht="15" customHeight="1" x14ac:dyDescent="0.2">
      <c r="G945" s="15"/>
      <c r="I945" s="15"/>
    </row>
    <row r="946" spans="7:9" ht="15" customHeight="1" x14ac:dyDescent="0.2">
      <c r="G946" s="15"/>
      <c r="I946" s="15"/>
    </row>
    <row r="947" spans="7:9" ht="15" customHeight="1" x14ac:dyDescent="0.2">
      <c r="G947" s="15"/>
      <c r="I947" s="15"/>
    </row>
    <row r="948" spans="7:9" ht="15" customHeight="1" x14ac:dyDescent="0.2">
      <c r="G948" s="15"/>
      <c r="I948" s="15"/>
    </row>
    <row r="949" spans="7:9" ht="15" customHeight="1" x14ac:dyDescent="0.2">
      <c r="G949" s="15"/>
      <c r="I949" s="15"/>
    </row>
    <row r="950" spans="7:9" ht="15" customHeight="1" x14ac:dyDescent="0.2">
      <c r="G950" s="15"/>
      <c r="I950" s="15"/>
    </row>
    <row r="951" spans="7:9" ht="15" customHeight="1" x14ac:dyDescent="0.2">
      <c r="G951" s="15"/>
      <c r="I951" s="15"/>
    </row>
    <row r="952" spans="7:9" ht="15" customHeight="1" x14ac:dyDescent="0.2">
      <c r="G952" s="15"/>
      <c r="I952" s="15"/>
    </row>
    <row r="953" spans="7:9" ht="15" customHeight="1" x14ac:dyDescent="0.2">
      <c r="G953" s="15"/>
      <c r="I953" s="15"/>
    </row>
    <row r="954" spans="7:9" ht="15" customHeight="1" x14ac:dyDescent="0.2">
      <c r="G954" s="15"/>
      <c r="I954" s="15"/>
    </row>
    <row r="955" spans="7:9" ht="15" customHeight="1" x14ac:dyDescent="0.2">
      <c r="G955" s="15"/>
      <c r="I955" s="15"/>
    </row>
    <row r="956" spans="7:9" ht="15" customHeight="1" x14ac:dyDescent="0.2">
      <c r="G956" s="15"/>
      <c r="I956" s="15"/>
    </row>
    <row r="957" spans="7:9" ht="15" customHeight="1" x14ac:dyDescent="0.2">
      <c r="G957" s="15"/>
      <c r="I957" s="15"/>
    </row>
    <row r="958" spans="7:9" ht="15" customHeight="1" x14ac:dyDescent="0.2">
      <c r="G958" s="15"/>
      <c r="I958" s="15"/>
    </row>
    <row r="959" spans="7:9" ht="15" customHeight="1" x14ac:dyDescent="0.2">
      <c r="G959" s="15"/>
      <c r="I959" s="15"/>
    </row>
    <row r="960" spans="7:9" ht="15" customHeight="1" x14ac:dyDescent="0.2">
      <c r="G960" s="15"/>
      <c r="I960" s="15"/>
    </row>
    <row r="961" spans="7:9" ht="15" customHeight="1" x14ac:dyDescent="0.2">
      <c r="G961" s="15"/>
      <c r="I961" s="15"/>
    </row>
    <row r="962" spans="7:9" ht="15" customHeight="1" x14ac:dyDescent="0.2">
      <c r="G962" s="15"/>
      <c r="I962" s="15"/>
    </row>
    <row r="963" spans="7:9" ht="15" customHeight="1" x14ac:dyDescent="0.2">
      <c r="G963" s="15"/>
      <c r="I963" s="15"/>
    </row>
    <row r="964" spans="7:9" ht="15" customHeight="1" x14ac:dyDescent="0.2">
      <c r="G964" s="15"/>
      <c r="I964" s="15"/>
    </row>
    <row r="965" spans="7:9" ht="15" customHeight="1" x14ac:dyDescent="0.2">
      <c r="G965" s="15"/>
      <c r="I965" s="15"/>
    </row>
    <row r="966" spans="7:9" ht="15" customHeight="1" x14ac:dyDescent="0.2">
      <c r="G966" s="15"/>
      <c r="I966" s="15"/>
    </row>
    <row r="967" spans="7:9" ht="15" customHeight="1" x14ac:dyDescent="0.2">
      <c r="G967" s="15"/>
      <c r="I967" s="15"/>
    </row>
    <row r="968" spans="7:9" ht="15" customHeight="1" x14ac:dyDescent="0.2">
      <c r="G968" s="15"/>
      <c r="I968" s="15"/>
    </row>
    <row r="969" spans="7:9" ht="15" customHeight="1" x14ac:dyDescent="0.2">
      <c r="G969" s="15"/>
      <c r="I969" s="15"/>
    </row>
    <row r="970" spans="7:9" ht="15" customHeight="1" x14ac:dyDescent="0.2">
      <c r="G970" s="15"/>
      <c r="I970" s="15"/>
    </row>
    <row r="971" spans="7:9" ht="15" customHeight="1" x14ac:dyDescent="0.2">
      <c r="G971" s="15"/>
      <c r="I971" s="15"/>
    </row>
    <row r="972" spans="7:9" ht="15" customHeight="1" x14ac:dyDescent="0.2">
      <c r="G972" s="15"/>
      <c r="I972" s="15"/>
    </row>
    <row r="973" spans="7:9" ht="15" customHeight="1" x14ac:dyDescent="0.2">
      <c r="G973" s="15"/>
      <c r="I973" s="15"/>
    </row>
    <row r="974" spans="7:9" ht="15" customHeight="1" x14ac:dyDescent="0.2">
      <c r="G974" s="15"/>
      <c r="I974" s="15"/>
    </row>
    <row r="975" spans="7:9" ht="15" customHeight="1" x14ac:dyDescent="0.2">
      <c r="G975" s="15"/>
      <c r="I975" s="15"/>
    </row>
    <row r="976" spans="7:9" ht="15" customHeight="1" x14ac:dyDescent="0.2">
      <c r="G976" s="15"/>
      <c r="I976" s="15"/>
    </row>
    <row r="977" spans="7:9" ht="15" customHeight="1" x14ac:dyDescent="0.2">
      <c r="G977" s="15"/>
      <c r="I977" s="15"/>
    </row>
    <row r="978" spans="7:9" ht="15" customHeight="1" x14ac:dyDescent="0.2">
      <c r="G978" s="15"/>
      <c r="I978" s="15"/>
    </row>
    <row r="979" spans="7:9" ht="15" customHeight="1" x14ac:dyDescent="0.2">
      <c r="G979" s="15"/>
      <c r="I979" s="15"/>
    </row>
    <row r="980" spans="7:9" ht="15" customHeight="1" x14ac:dyDescent="0.2">
      <c r="G980" s="15"/>
      <c r="I980" s="15"/>
    </row>
    <row r="981" spans="7:9" ht="15" customHeight="1" x14ac:dyDescent="0.2">
      <c r="G981" s="15"/>
      <c r="I981" s="15"/>
    </row>
    <row r="982" spans="7:9" ht="15" customHeight="1" x14ac:dyDescent="0.2">
      <c r="G982" s="15"/>
      <c r="I982" s="15"/>
    </row>
    <row r="983" spans="7:9" ht="15" customHeight="1" x14ac:dyDescent="0.2">
      <c r="G983" s="15"/>
      <c r="I983" s="15"/>
    </row>
    <row r="984" spans="7:9" ht="15" customHeight="1" x14ac:dyDescent="0.2">
      <c r="G984" s="15"/>
      <c r="I984" s="15"/>
    </row>
    <row r="985" spans="7:9" ht="15" customHeight="1" x14ac:dyDescent="0.2">
      <c r="G985" s="15"/>
      <c r="I985" s="15"/>
    </row>
    <row r="986" spans="7:9" ht="15" customHeight="1" x14ac:dyDescent="0.2">
      <c r="G986" s="15"/>
      <c r="I986" s="15"/>
    </row>
    <row r="987" spans="7:9" ht="15" customHeight="1" x14ac:dyDescent="0.2">
      <c r="G987" s="15"/>
      <c r="I987" s="15"/>
    </row>
    <row r="988" spans="7:9" ht="15" customHeight="1" x14ac:dyDescent="0.2">
      <c r="G988" s="15"/>
      <c r="I988" s="15"/>
    </row>
    <row r="989" spans="7:9" ht="15" customHeight="1" x14ac:dyDescent="0.2">
      <c r="G989" s="15"/>
      <c r="I989" s="15"/>
    </row>
    <row r="990" spans="7:9" ht="15" customHeight="1" x14ac:dyDescent="0.2">
      <c r="G990" s="15"/>
      <c r="I990" s="15"/>
    </row>
    <row r="991" spans="7:9" ht="15" customHeight="1" x14ac:dyDescent="0.2">
      <c r="G991" s="15"/>
      <c r="I991" s="15"/>
    </row>
    <row r="992" spans="7:9" ht="15" customHeight="1" x14ac:dyDescent="0.2">
      <c r="G992" s="15"/>
      <c r="I992" s="15"/>
    </row>
    <row r="993" spans="7:9" ht="15" customHeight="1" x14ac:dyDescent="0.2">
      <c r="G993" s="15"/>
      <c r="I993" s="15"/>
    </row>
    <row r="994" spans="7:9" ht="15" customHeight="1" x14ac:dyDescent="0.2">
      <c r="G994" s="15"/>
      <c r="I994" s="15"/>
    </row>
    <row r="995" spans="7:9" ht="15" customHeight="1" x14ac:dyDescent="0.2">
      <c r="G995" s="15"/>
      <c r="I995" s="15"/>
    </row>
    <row r="996" spans="7:9" ht="15" customHeight="1" x14ac:dyDescent="0.2">
      <c r="G996" s="15"/>
      <c r="I996" s="15"/>
    </row>
    <row r="997" spans="7:9" ht="15" customHeight="1" x14ac:dyDescent="0.2">
      <c r="G997" s="15"/>
      <c r="I997" s="15"/>
    </row>
    <row r="998" spans="7:9" ht="15" customHeight="1" x14ac:dyDescent="0.2">
      <c r="G998" s="15"/>
      <c r="I998" s="15"/>
    </row>
    <row r="999" spans="7:9" ht="15" customHeight="1" x14ac:dyDescent="0.2">
      <c r="G999" s="15"/>
      <c r="I999" s="15"/>
    </row>
    <row r="1000" spans="7:9" ht="15" customHeight="1" x14ac:dyDescent="0.2">
      <c r="G1000" s="15"/>
      <c r="I1000" s="15"/>
    </row>
    <row r="1001" spans="7:9" ht="15" customHeight="1" x14ac:dyDescent="0.2">
      <c r="G1001" s="15"/>
      <c r="I1001" s="15"/>
    </row>
    <row r="1002" spans="7:9" ht="15" customHeight="1" x14ac:dyDescent="0.2">
      <c r="G1002" s="15"/>
      <c r="I1002" s="15"/>
    </row>
    <row r="1003" spans="7:9" ht="15" customHeight="1" x14ac:dyDescent="0.2">
      <c r="G1003" s="15"/>
      <c r="I1003" s="15"/>
    </row>
    <row r="1004" spans="7:9" ht="15" customHeight="1" x14ac:dyDescent="0.2">
      <c r="G1004" s="15"/>
      <c r="I1004" s="15"/>
    </row>
    <row r="1005" spans="7:9" ht="15" customHeight="1" x14ac:dyDescent="0.2">
      <c r="G1005" s="15"/>
      <c r="I1005" s="15"/>
    </row>
    <row r="1006" spans="7:9" ht="15" customHeight="1" x14ac:dyDescent="0.2">
      <c r="G1006" s="15"/>
      <c r="I1006" s="15"/>
    </row>
    <row r="1007" spans="7:9" ht="15" customHeight="1" x14ac:dyDescent="0.2">
      <c r="G1007" s="15"/>
      <c r="I1007" s="15"/>
    </row>
    <row r="1008" spans="7:9" ht="15" customHeight="1" x14ac:dyDescent="0.2">
      <c r="G1008" s="15"/>
      <c r="I1008" s="15"/>
    </row>
    <row r="1009" spans="7:9" ht="15" customHeight="1" x14ac:dyDescent="0.2">
      <c r="G1009" s="15"/>
      <c r="I1009" s="15"/>
    </row>
    <row r="1010" spans="7:9" ht="15" customHeight="1" x14ac:dyDescent="0.2">
      <c r="G1010" s="15"/>
      <c r="I1010" s="15"/>
    </row>
    <row r="1011" spans="7:9" ht="15" customHeight="1" x14ac:dyDescent="0.2">
      <c r="G1011" s="15"/>
      <c r="I1011" s="15"/>
    </row>
    <row r="1012" spans="7:9" ht="15" customHeight="1" x14ac:dyDescent="0.2">
      <c r="G1012" s="15"/>
      <c r="I1012" s="15"/>
    </row>
    <row r="1013" spans="7:9" ht="15" customHeight="1" x14ac:dyDescent="0.2">
      <c r="G1013" s="15"/>
      <c r="I1013" s="15"/>
    </row>
    <row r="1014" spans="7:9" ht="15" customHeight="1" x14ac:dyDescent="0.2">
      <c r="G1014" s="15"/>
      <c r="I1014" s="15"/>
    </row>
    <row r="1015" spans="7:9" ht="15" customHeight="1" x14ac:dyDescent="0.2">
      <c r="G1015" s="15"/>
      <c r="I1015" s="15"/>
    </row>
    <row r="1016" spans="7:9" ht="15" customHeight="1" x14ac:dyDescent="0.2">
      <c r="G1016" s="15"/>
      <c r="I1016" s="15"/>
    </row>
    <row r="1017" spans="7:9" ht="15" customHeight="1" x14ac:dyDescent="0.2">
      <c r="G1017" s="15"/>
      <c r="I1017" s="15"/>
    </row>
    <row r="1018" spans="7:9" ht="15" customHeight="1" x14ac:dyDescent="0.2">
      <c r="G1018" s="15"/>
      <c r="I1018" s="15"/>
    </row>
    <row r="1019" spans="7:9" ht="15" customHeight="1" x14ac:dyDescent="0.2">
      <c r="G1019" s="15"/>
      <c r="I1019" s="15"/>
    </row>
    <row r="1020" spans="7:9" ht="15" customHeight="1" x14ac:dyDescent="0.2">
      <c r="G1020" s="15"/>
      <c r="I1020" s="15"/>
    </row>
    <row r="1021" spans="7:9" ht="15" customHeight="1" x14ac:dyDescent="0.2">
      <c r="G1021" s="15"/>
      <c r="I1021" s="15"/>
    </row>
    <row r="1022" spans="7:9" ht="15" customHeight="1" x14ac:dyDescent="0.2">
      <c r="G1022" s="15"/>
      <c r="I1022" s="15"/>
    </row>
    <row r="1023" spans="7:9" ht="15" customHeight="1" x14ac:dyDescent="0.2">
      <c r="G1023" s="15"/>
      <c r="I1023" s="15"/>
    </row>
    <row r="1024" spans="7:9" ht="15" customHeight="1" x14ac:dyDescent="0.2">
      <c r="G1024" s="15"/>
      <c r="I1024" s="15"/>
    </row>
    <row r="1025" spans="7:9" ht="15" customHeight="1" x14ac:dyDescent="0.2">
      <c r="G1025" s="15"/>
      <c r="I1025" s="15"/>
    </row>
    <row r="1026" spans="7:9" ht="15" customHeight="1" x14ac:dyDescent="0.2">
      <c r="G1026" s="15"/>
      <c r="I1026" s="15"/>
    </row>
    <row r="1027" spans="7:9" ht="15" customHeight="1" x14ac:dyDescent="0.2">
      <c r="G1027" s="15"/>
      <c r="I1027" s="15"/>
    </row>
    <row r="1028" spans="7:9" ht="15" customHeight="1" x14ac:dyDescent="0.2">
      <c r="G1028" s="15"/>
      <c r="I1028" s="15"/>
    </row>
    <row r="1029" spans="7:9" ht="15" customHeight="1" x14ac:dyDescent="0.2">
      <c r="G1029" s="15"/>
      <c r="I1029" s="15"/>
    </row>
    <row r="1030" spans="7:9" ht="15" customHeight="1" x14ac:dyDescent="0.2">
      <c r="G1030" s="15"/>
      <c r="I1030" s="15"/>
    </row>
    <row r="1031" spans="7:9" ht="15" customHeight="1" x14ac:dyDescent="0.2">
      <c r="G1031" s="15"/>
      <c r="I1031" s="15"/>
    </row>
    <row r="1032" spans="7:9" ht="15" customHeight="1" x14ac:dyDescent="0.2">
      <c r="G1032" s="15"/>
      <c r="I1032" s="15"/>
    </row>
    <row r="1033" spans="7:9" ht="15" customHeight="1" x14ac:dyDescent="0.2">
      <c r="G1033" s="15"/>
      <c r="I1033" s="15"/>
    </row>
    <row r="1034" spans="7:9" ht="15" customHeight="1" x14ac:dyDescent="0.2">
      <c r="G1034" s="15"/>
      <c r="I1034" s="15"/>
    </row>
    <row r="1035" spans="7:9" ht="15" customHeight="1" x14ac:dyDescent="0.2">
      <c r="G1035" s="15"/>
      <c r="I1035" s="15"/>
    </row>
    <row r="1036" spans="7:9" ht="15" customHeight="1" x14ac:dyDescent="0.2">
      <c r="G1036" s="15"/>
      <c r="I1036" s="15"/>
    </row>
    <row r="1037" spans="7:9" ht="15" customHeight="1" x14ac:dyDescent="0.2">
      <c r="G1037" s="15"/>
      <c r="I1037" s="15"/>
    </row>
    <row r="1038" spans="7:9" ht="15" customHeight="1" x14ac:dyDescent="0.2">
      <c r="G1038" s="15"/>
      <c r="I1038" s="15"/>
    </row>
    <row r="1039" spans="7:9" ht="15" customHeight="1" x14ac:dyDescent="0.2">
      <c r="G1039" s="15"/>
      <c r="I1039" s="15"/>
    </row>
    <row r="1040" spans="7:9" ht="15" customHeight="1" x14ac:dyDescent="0.2">
      <c r="G1040" s="15"/>
      <c r="I1040" s="15"/>
    </row>
    <row r="1041" spans="7:9" ht="15" customHeight="1" x14ac:dyDescent="0.2">
      <c r="G1041" s="15"/>
      <c r="I1041" s="15"/>
    </row>
    <row r="1042" spans="7:9" ht="15" customHeight="1" x14ac:dyDescent="0.2">
      <c r="G1042" s="15"/>
      <c r="I1042" s="15"/>
    </row>
    <row r="1043" spans="7:9" ht="15" customHeight="1" x14ac:dyDescent="0.2">
      <c r="G1043" s="15"/>
      <c r="I1043" s="15"/>
    </row>
    <row r="1044" spans="7:9" ht="15" customHeight="1" x14ac:dyDescent="0.2">
      <c r="G1044" s="15"/>
      <c r="I1044" s="15"/>
    </row>
    <row r="1045" spans="7:9" ht="15" customHeight="1" x14ac:dyDescent="0.2">
      <c r="G1045" s="15"/>
      <c r="I1045" s="15"/>
    </row>
    <row r="1046" spans="7:9" ht="15" customHeight="1" x14ac:dyDescent="0.2">
      <c r="G1046" s="15"/>
      <c r="I1046" s="15"/>
    </row>
    <row r="1047" spans="7:9" ht="15" customHeight="1" x14ac:dyDescent="0.2">
      <c r="G1047" s="15"/>
      <c r="I1047" s="15"/>
    </row>
    <row r="1048" spans="7:9" ht="15" customHeight="1" x14ac:dyDescent="0.2">
      <c r="G1048" s="15"/>
      <c r="I1048" s="15"/>
    </row>
    <row r="1049" spans="7:9" ht="15" customHeight="1" x14ac:dyDescent="0.2">
      <c r="G1049" s="15"/>
      <c r="I1049" s="15"/>
    </row>
    <row r="1050" spans="7:9" ht="15" customHeight="1" x14ac:dyDescent="0.2">
      <c r="G1050" s="15"/>
      <c r="I1050" s="15"/>
    </row>
    <row r="1051" spans="7:9" ht="15" customHeight="1" x14ac:dyDescent="0.2">
      <c r="G1051" s="15"/>
      <c r="I1051" s="15"/>
    </row>
    <row r="1052" spans="7:9" ht="15" customHeight="1" x14ac:dyDescent="0.2">
      <c r="G1052" s="15"/>
      <c r="I1052" s="15"/>
    </row>
    <row r="1053" spans="7:9" ht="15" customHeight="1" x14ac:dyDescent="0.2">
      <c r="G1053" s="15"/>
      <c r="I1053" s="15"/>
    </row>
    <row r="1054" spans="7:9" ht="15" customHeight="1" x14ac:dyDescent="0.2">
      <c r="G1054" s="15"/>
      <c r="I1054" s="15"/>
    </row>
    <row r="1055" spans="7:9" ht="15" customHeight="1" x14ac:dyDescent="0.2">
      <c r="G1055" s="15"/>
      <c r="I1055" s="15"/>
    </row>
    <row r="1056" spans="7:9" ht="15" customHeight="1" x14ac:dyDescent="0.2">
      <c r="G1056" s="15"/>
      <c r="I1056" s="15"/>
    </row>
    <row r="1057" spans="7:9" ht="15" customHeight="1" x14ac:dyDescent="0.2">
      <c r="G1057" s="15"/>
      <c r="I1057" s="15"/>
    </row>
    <row r="1058" spans="7:9" ht="15" customHeight="1" x14ac:dyDescent="0.2">
      <c r="G1058" s="15"/>
      <c r="I1058" s="15"/>
    </row>
    <row r="1059" spans="7:9" ht="15" customHeight="1" x14ac:dyDescent="0.2">
      <c r="G1059" s="15"/>
      <c r="I1059" s="15"/>
    </row>
    <row r="1060" spans="7:9" ht="15" customHeight="1" x14ac:dyDescent="0.2">
      <c r="G1060" s="15"/>
      <c r="I1060" s="15"/>
    </row>
    <row r="1061" spans="7:9" ht="15" customHeight="1" x14ac:dyDescent="0.2">
      <c r="G1061" s="15"/>
      <c r="I1061" s="15"/>
    </row>
    <row r="1062" spans="7:9" ht="15" customHeight="1" x14ac:dyDescent="0.2">
      <c r="G1062" s="15"/>
      <c r="I1062" s="15"/>
    </row>
    <row r="1063" spans="7:9" ht="15" customHeight="1" x14ac:dyDescent="0.2">
      <c r="G1063" s="15"/>
      <c r="I1063" s="15"/>
    </row>
    <row r="1064" spans="7:9" ht="15" customHeight="1" x14ac:dyDescent="0.2">
      <c r="G1064" s="15"/>
      <c r="I1064" s="15"/>
    </row>
    <row r="1065" spans="7:9" ht="15" customHeight="1" x14ac:dyDescent="0.2">
      <c r="G1065" s="15"/>
      <c r="I1065" s="15"/>
    </row>
    <row r="1066" spans="7:9" ht="15" customHeight="1" x14ac:dyDescent="0.2">
      <c r="G1066" s="15"/>
      <c r="I1066" s="15"/>
    </row>
    <row r="1067" spans="7:9" ht="15" customHeight="1" x14ac:dyDescent="0.2">
      <c r="G1067" s="15"/>
      <c r="I1067" s="15"/>
    </row>
    <row r="1068" spans="7:9" ht="15" customHeight="1" x14ac:dyDescent="0.2">
      <c r="G1068" s="15"/>
      <c r="I1068" s="15"/>
    </row>
    <row r="1069" spans="7:9" ht="15" customHeight="1" x14ac:dyDescent="0.2">
      <c r="G1069" s="15"/>
      <c r="I1069" s="15"/>
    </row>
    <row r="1070" spans="7:9" ht="15" customHeight="1" x14ac:dyDescent="0.2">
      <c r="G1070" s="15"/>
      <c r="I1070" s="15"/>
    </row>
    <row r="1071" spans="7:9" ht="15" customHeight="1" x14ac:dyDescent="0.2">
      <c r="G1071" s="15"/>
      <c r="I1071" s="15"/>
    </row>
    <row r="1072" spans="7:9" ht="15" customHeight="1" x14ac:dyDescent="0.2">
      <c r="G1072" s="15"/>
      <c r="I1072" s="15"/>
    </row>
    <row r="1073" spans="7:9" ht="15" customHeight="1" x14ac:dyDescent="0.2">
      <c r="G1073" s="15"/>
      <c r="I1073" s="15"/>
    </row>
    <row r="1074" spans="7:9" ht="15" customHeight="1" x14ac:dyDescent="0.2">
      <c r="G1074" s="15"/>
      <c r="I1074" s="15"/>
    </row>
    <row r="1075" spans="7:9" ht="15" customHeight="1" x14ac:dyDescent="0.2">
      <c r="G1075" s="15"/>
      <c r="I1075" s="15"/>
    </row>
    <row r="1076" spans="7:9" ht="15" customHeight="1" x14ac:dyDescent="0.2">
      <c r="G1076" s="15"/>
      <c r="I1076" s="15"/>
    </row>
    <row r="1077" spans="7:9" ht="15" customHeight="1" x14ac:dyDescent="0.2">
      <c r="G1077" s="15"/>
      <c r="I1077" s="15"/>
    </row>
    <row r="1078" spans="7:9" ht="15" customHeight="1" x14ac:dyDescent="0.2">
      <c r="G1078" s="15"/>
      <c r="I1078" s="15"/>
    </row>
    <row r="1079" spans="7:9" ht="15" customHeight="1" x14ac:dyDescent="0.2">
      <c r="G1079" s="15"/>
      <c r="I1079" s="15"/>
    </row>
    <row r="1080" spans="7:9" ht="15" customHeight="1" x14ac:dyDescent="0.2">
      <c r="G1080" s="15"/>
      <c r="I1080" s="15"/>
    </row>
    <row r="1081" spans="7:9" ht="15" customHeight="1" x14ac:dyDescent="0.2">
      <c r="G1081" s="15"/>
      <c r="I1081" s="15"/>
    </row>
    <row r="1082" spans="7:9" ht="15" customHeight="1" x14ac:dyDescent="0.2">
      <c r="G1082" s="15"/>
      <c r="I1082" s="15"/>
    </row>
    <row r="1083" spans="7:9" ht="15" customHeight="1" x14ac:dyDescent="0.2">
      <c r="G1083" s="15"/>
      <c r="I1083" s="15"/>
    </row>
    <row r="1084" spans="7:9" ht="15" customHeight="1" x14ac:dyDescent="0.2">
      <c r="G1084" s="15"/>
      <c r="I1084" s="15"/>
    </row>
    <row r="1085" spans="7:9" ht="15" customHeight="1" x14ac:dyDescent="0.2">
      <c r="G1085" s="15"/>
      <c r="I1085" s="15"/>
    </row>
    <row r="1086" spans="7:9" ht="15" customHeight="1" x14ac:dyDescent="0.2">
      <c r="G1086" s="15"/>
      <c r="I1086" s="15"/>
    </row>
    <row r="1087" spans="7:9" ht="15" customHeight="1" x14ac:dyDescent="0.2">
      <c r="G1087" s="15"/>
      <c r="I1087" s="15"/>
    </row>
    <row r="1088" spans="7:9" ht="15" customHeight="1" x14ac:dyDescent="0.2">
      <c r="G1088" s="15"/>
      <c r="I1088" s="15"/>
    </row>
    <row r="1089" spans="7:9" ht="15" customHeight="1" x14ac:dyDescent="0.2">
      <c r="G1089" s="15"/>
      <c r="I1089" s="15"/>
    </row>
    <row r="1090" spans="7:9" ht="15" customHeight="1" x14ac:dyDescent="0.2">
      <c r="G1090" s="15"/>
      <c r="I1090" s="15"/>
    </row>
    <row r="1091" spans="7:9" ht="15" customHeight="1" x14ac:dyDescent="0.2">
      <c r="G1091" s="15"/>
      <c r="I1091" s="15"/>
    </row>
    <row r="1092" spans="7:9" ht="15" customHeight="1" x14ac:dyDescent="0.2">
      <c r="G1092" s="15"/>
      <c r="I1092" s="15"/>
    </row>
    <row r="1093" spans="7:9" ht="15" customHeight="1" x14ac:dyDescent="0.2">
      <c r="G1093" s="15"/>
      <c r="I1093" s="15"/>
    </row>
    <row r="1094" spans="7:9" ht="15" customHeight="1" x14ac:dyDescent="0.2">
      <c r="G1094" s="15"/>
      <c r="I1094" s="15"/>
    </row>
    <row r="1095" spans="7:9" ht="15" customHeight="1" x14ac:dyDescent="0.2">
      <c r="G1095" s="15"/>
      <c r="I1095" s="15"/>
    </row>
    <row r="1096" spans="7:9" ht="15" customHeight="1" x14ac:dyDescent="0.2">
      <c r="G1096" s="15"/>
      <c r="I1096" s="15"/>
    </row>
    <row r="1097" spans="7:9" ht="15" customHeight="1" x14ac:dyDescent="0.2">
      <c r="G1097" s="15"/>
      <c r="I1097" s="15"/>
    </row>
    <row r="1098" spans="7:9" ht="15" customHeight="1" x14ac:dyDescent="0.2">
      <c r="G1098" s="15"/>
      <c r="I1098" s="15"/>
    </row>
    <row r="1099" spans="7:9" ht="15" customHeight="1" x14ac:dyDescent="0.2">
      <c r="G1099" s="15"/>
      <c r="I1099" s="15"/>
    </row>
    <row r="1100" spans="7:9" ht="15" customHeight="1" x14ac:dyDescent="0.2">
      <c r="G1100" s="15"/>
      <c r="I1100" s="15"/>
    </row>
    <row r="1101" spans="7:9" ht="15" customHeight="1" x14ac:dyDescent="0.2">
      <c r="G1101" s="15"/>
      <c r="I1101" s="15"/>
    </row>
    <row r="1102" spans="7:9" ht="15" customHeight="1" x14ac:dyDescent="0.2">
      <c r="G1102" s="15"/>
      <c r="I1102" s="15"/>
    </row>
    <row r="1103" spans="7:9" ht="15" customHeight="1" x14ac:dyDescent="0.2">
      <c r="G1103" s="15"/>
      <c r="I1103" s="15"/>
    </row>
    <row r="1104" spans="7:9" ht="15" customHeight="1" x14ac:dyDescent="0.2">
      <c r="G1104" s="15"/>
      <c r="I1104" s="15"/>
    </row>
    <row r="1105" spans="7:9" ht="15" customHeight="1" x14ac:dyDescent="0.2">
      <c r="G1105" s="15"/>
      <c r="I1105" s="15"/>
    </row>
    <row r="1106" spans="7:9" ht="15" customHeight="1" x14ac:dyDescent="0.2">
      <c r="G1106" s="15"/>
      <c r="I1106" s="15"/>
    </row>
    <row r="1107" spans="7:9" ht="15" customHeight="1" x14ac:dyDescent="0.2">
      <c r="G1107" s="15"/>
      <c r="I1107" s="15"/>
    </row>
    <row r="1108" spans="7:9" ht="15" customHeight="1" x14ac:dyDescent="0.2">
      <c r="G1108" s="15"/>
      <c r="I1108" s="15"/>
    </row>
    <row r="1109" spans="7:9" ht="15" customHeight="1" x14ac:dyDescent="0.2">
      <c r="G1109" s="15"/>
      <c r="I1109" s="15"/>
    </row>
    <row r="1110" spans="7:9" ht="15" customHeight="1" x14ac:dyDescent="0.2">
      <c r="G1110" s="15"/>
      <c r="I1110" s="15"/>
    </row>
    <row r="1111" spans="7:9" ht="15" customHeight="1" x14ac:dyDescent="0.2">
      <c r="G1111" s="15"/>
      <c r="I1111" s="15"/>
    </row>
    <row r="1112" spans="7:9" ht="15" customHeight="1" x14ac:dyDescent="0.2">
      <c r="G1112" s="15"/>
      <c r="I1112" s="15"/>
    </row>
    <row r="1113" spans="7:9" ht="15" customHeight="1" x14ac:dyDescent="0.2">
      <c r="G1113" s="15"/>
      <c r="I1113" s="15"/>
    </row>
    <row r="1114" spans="7:9" ht="15" customHeight="1" x14ac:dyDescent="0.2">
      <c r="G1114" s="15"/>
      <c r="I1114" s="15"/>
    </row>
    <row r="1115" spans="7:9" ht="15" customHeight="1" x14ac:dyDescent="0.2">
      <c r="G1115" s="15"/>
      <c r="I1115" s="15"/>
    </row>
    <row r="1116" spans="7:9" ht="15" customHeight="1" x14ac:dyDescent="0.2">
      <c r="G1116" s="15"/>
      <c r="I1116" s="15"/>
    </row>
    <row r="1117" spans="7:9" ht="15" customHeight="1" x14ac:dyDescent="0.2">
      <c r="G1117" s="15"/>
      <c r="I1117" s="15"/>
    </row>
    <row r="1118" spans="7:9" ht="15" customHeight="1" x14ac:dyDescent="0.2">
      <c r="G1118" s="15"/>
      <c r="I1118" s="15"/>
    </row>
    <row r="1119" spans="7:9" ht="15" customHeight="1" x14ac:dyDescent="0.2">
      <c r="G1119" s="15"/>
      <c r="I1119" s="15"/>
    </row>
    <row r="1120" spans="7:9" ht="15" customHeight="1" x14ac:dyDescent="0.2">
      <c r="G1120" s="15"/>
      <c r="I1120" s="15"/>
    </row>
    <row r="1121" spans="7:9" ht="15" customHeight="1" x14ac:dyDescent="0.2">
      <c r="G1121" s="15"/>
      <c r="I1121" s="15"/>
    </row>
    <row r="1122" spans="7:9" ht="15" customHeight="1" x14ac:dyDescent="0.2">
      <c r="G1122" s="15"/>
      <c r="I1122" s="15"/>
    </row>
    <row r="1123" spans="7:9" ht="15" customHeight="1" x14ac:dyDescent="0.2">
      <c r="G1123" s="15"/>
      <c r="I1123" s="15"/>
    </row>
    <row r="1124" spans="7:9" ht="15" customHeight="1" x14ac:dyDescent="0.2">
      <c r="G1124" s="15"/>
      <c r="I1124" s="15"/>
    </row>
    <row r="1125" spans="7:9" ht="15" customHeight="1" x14ac:dyDescent="0.2">
      <c r="G1125" s="15"/>
      <c r="I1125" s="15"/>
    </row>
    <row r="1126" spans="7:9" ht="15" customHeight="1" x14ac:dyDescent="0.2">
      <c r="G1126" s="15"/>
      <c r="I1126" s="15"/>
    </row>
    <row r="1127" spans="7:9" ht="15" customHeight="1" x14ac:dyDescent="0.2">
      <c r="G1127" s="15"/>
      <c r="I1127" s="15"/>
    </row>
    <row r="1128" spans="7:9" ht="15" customHeight="1" x14ac:dyDescent="0.2">
      <c r="G1128" s="15"/>
      <c r="I1128" s="15"/>
    </row>
    <row r="1129" spans="7:9" ht="15" customHeight="1" x14ac:dyDescent="0.2">
      <c r="G1129" s="15"/>
      <c r="I1129" s="15"/>
    </row>
    <row r="1130" spans="7:9" ht="15" customHeight="1" x14ac:dyDescent="0.2">
      <c r="G1130" s="15"/>
      <c r="I1130" s="15"/>
    </row>
    <row r="1131" spans="7:9" ht="15" customHeight="1" x14ac:dyDescent="0.2">
      <c r="G1131" s="15"/>
      <c r="I1131" s="15"/>
    </row>
    <row r="1132" spans="7:9" ht="15" customHeight="1" x14ac:dyDescent="0.2">
      <c r="G1132" s="15"/>
      <c r="I1132" s="15"/>
    </row>
    <row r="1133" spans="7:9" ht="15" customHeight="1" x14ac:dyDescent="0.2">
      <c r="G1133" s="15"/>
      <c r="I1133" s="15"/>
    </row>
    <row r="1134" spans="7:9" ht="15" customHeight="1" x14ac:dyDescent="0.2">
      <c r="G1134" s="15"/>
      <c r="I1134" s="15"/>
    </row>
    <row r="1135" spans="7:9" ht="15" customHeight="1" x14ac:dyDescent="0.2">
      <c r="G1135" s="15"/>
      <c r="I1135" s="15"/>
    </row>
    <row r="1136" spans="7:9" ht="15" customHeight="1" x14ac:dyDescent="0.2">
      <c r="G1136" s="15"/>
      <c r="I1136" s="15"/>
    </row>
    <row r="1137" spans="7:9" ht="15" customHeight="1" x14ac:dyDescent="0.2">
      <c r="G1137" s="15"/>
      <c r="I1137" s="15"/>
    </row>
    <row r="1138" spans="7:9" ht="15" customHeight="1" x14ac:dyDescent="0.2">
      <c r="G1138" s="15"/>
      <c r="I1138" s="15"/>
    </row>
    <row r="1139" spans="7:9" ht="15" customHeight="1" x14ac:dyDescent="0.2">
      <c r="G1139" s="15"/>
      <c r="I1139" s="15"/>
    </row>
    <row r="1140" spans="7:9" ht="15" customHeight="1" x14ac:dyDescent="0.2">
      <c r="G1140" s="15"/>
      <c r="I1140" s="15"/>
    </row>
    <row r="1141" spans="7:9" ht="15" customHeight="1" x14ac:dyDescent="0.2">
      <c r="G1141" s="15"/>
      <c r="I1141" s="15"/>
    </row>
    <row r="1142" spans="7:9" ht="15" customHeight="1" x14ac:dyDescent="0.2">
      <c r="G1142" s="15"/>
      <c r="I1142" s="15"/>
    </row>
    <row r="1143" spans="7:9" ht="15" customHeight="1" x14ac:dyDescent="0.2">
      <c r="G1143" s="15"/>
      <c r="I1143" s="15"/>
    </row>
    <row r="1144" spans="7:9" ht="15" customHeight="1" x14ac:dyDescent="0.2">
      <c r="G1144" s="15"/>
      <c r="I1144" s="15"/>
    </row>
    <row r="1145" spans="7:9" ht="15" customHeight="1" x14ac:dyDescent="0.2">
      <c r="G1145" s="15"/>
      <c r="I1145" s="15"/>
    </row>
    <row r="1146" spans="7:9" ht="15" customHeight="1" x14ac:dyDescent="0.2">
      <c r="G1146" s="15"/>
      <c r="I1146" s="15"/>
    </row>
    <row r="1147" spans="7:9" ht="15" customHeight="1" x14ac:dyDescent="0.2">
      <c r="G1147" s="15"/>
      <c r="I1147" s="15"/>
    </row>
    <row r="1148" spans="7:9" ht="15" customHeight="1" x14ac:dyDescent="0.2">
      <c r="G1148" s="15"/>
      <c r="I1148" s="15"/>
    </row>
    <row r="1149" spans="7:9" ht="15" customHeight="1" x14ac:dyDescent="0.2">
      <c r="G1149" s="15"/>
      <c r="I1149" s="15"/>
    </row>
    <row r="1150" spans="7:9" ht="15" customHeight="1" x14ac:dyDescent="0.2">
      <c r="G1150" s="15"/>
      <c r="I1150" s="15"/>
    </row>
    <row r="1151" spans="7:9" ht="15" customHeight="1" x14ac:dyDescent="0.2">
      <c r="G1151" s="15"/>
      <c r="I1151" s="15"/>
    </row>
    <row r="1152" spans="7:9" ht="15" customHeight="1" x14ac:dyDescent="0.2">
      <c r="G1152" s="15"/>
      <c r="I1152" s="15"/>
    </row>
    <row r="1153" spans="7:9" ht="15" customHeight="1" x14ac:dyDescent="0.2">
      <c r="G1153" s="15"/>
      <c r="I1153" s="15"/>
    </row>
    <row r="1154" spans="7:9" ht="15" customHeight="1" x14ac:dyDescent="0.2">
      <c r="G1154" s="15"/>
      <c r="I1154" s="15"/>
    </row>
    <row r="1155" spans="7:9" ht="15" customHeight="1" x14ac:dyDescent="0.2">
      <c r="G1155" s="15"/>
      <c r="I1155" s="15"/>
    </row>
    <row r="1156" spans="7:9" ht="15" customHeight="1" x14ac:dyDescent="0.2">
      <c r="G1156" s="15"/>
      <c r="I1156" s="15"/>
    </row>
    <row r="1157" spans="7:9" ht="15" customHeight="1" x14ac:dyDescent="0.2">
      <c r="G1157" s="15"/>
      <c r="I1157" s="15"/>
    </row>
    <row r="1158" spans="7:9" ht="15" customHeight="1" x14ac:dyDescent="0.2">
      <c r="G1158" s="15"/>
      <c r="I1158" s="15"/>
    </row>
    <row r="1159" spans="7:9" ht="15" customHeight="1" x14ac:dyDescent="0.2">
      <c r="G1159" s="15"/>
      <c r="I1159" s="15"/>
    </row>
    <row r="1160" spans="7:9" ht="15" customHeight="1" x14ac:dyDescent="0.2">
      <c r="G1160" s="15"/>
      <c r="I1160" s="15"/>
    </row>
    <row r="1161" spans="7:9" ht="15" customHeight="1" x14ac:dyDescent="0.2">
      <c r="G1161" s="15"/>
      <c r="I1161" s="15"/>
    </row>
    <row r="1162" spans="7:9" ht="15" customHeight="1" x14ac:dyDescent="0.2">
      <c r="G1162" s="15"/>
      <c r="I1162" s="15"/>
    </row>
    <row r="1163" spans="7:9" ht="15" customHeight="1" x14ac:dyDescent="0.2">
      <c r="G1163" s="15"/>
      <c r="I1163" s="15"/>
    </row>
    <row r="1164" spans="7:9" ht="15" customHeight="1" x14ac:dyDescent="0.2">
      <c r="G1164" s="15"/>
      <c r="I1164" s="15"/>
    </row>
    <row r="1165" spans="7:9" ht="15" customHeight="1" x14ac:dyDescent="0.2">
      <c r="G1165" s="15"/>
      <c r="I1165" s="15"/>
    </row>
    <row r="1166" spans="7:9" ht="15" customHeight="1" x14ac:dyDescent="0.2">
      <c r="G1166" s="15"/>
      <c r="I1166" s="15"/>
    </row>
    <row r="1167" spans="7:9" ht="15" customHeight="1" x14ac:dyDescent="0.2">
      <c r="G1167" s="15"/>
      <c r="I1167" s="15"/>
    </row>
    <row r="1168" spans="7:9" ht="15" customHeight="1" x14ac:dyDescent="0.2">
      <c r="G1168" s="15"/>
      <c r="I1168" s="15"/>
    </row>
    <row r="1169" spans="7:9" ht="15" customHeight="1" x14ac:dyDescent="0.2">
      <c r="G1169" s="15"/>
      <c r="I1169" s="15"/>
    </row>
    <row r="1170" spans="7:9" ht="15" customHeight="1" x14ac:dyDescent="0.2">
      <c r="G1170" s="15"/>
      <c r="I1170" s="15"/>
    </row>
    <row r="1171" spans="7:9" ht="15" customHeight="1" x14ac:dyDescent="0.2">
      <c r="G1171" s="15"/>
      <c r="I1171" s="15"/>
    </row>
    <row r="1172" spans="7:9" ht="15" customHeight="1" x14ac:dyDescent="0.2">
      <c r="G1172" s="15"/>
      <c r="I1172" s="15"/>
    </row>
    <row r="1173" spans="7:9" ht="15" customHeight="1" x14ac:dyDescent="0.2">
      <c r="G1173" s="15"/>
      <c r="I1173" s="15"/>
    </row>
    <row r="1174" spans="7:9" ht="15" customHeight="1" x14ac:dyDescent="0.2">
      <c r="G1174" s="15"/>
      <c r="I1174" s="15"/>
    </row>
    <row r="1175" spans="7:9" ht="15" customHeight="1" x14ac:dyDescent="0.2">
      <c r="G1175" s="15"/>
      <c r="I1175" s="15"/>
    </row>
    <row r="1176" spans="7:9" ht="15" customHeight="1" x14ac:dyDescent="0.2">
      <c r="G1176" s="15"/>
      <c r="I1176" s="15"/>
    </row>
    <row r="1177" spans="7:9" ht="15" customHeight="1" x14ac:dyDescent="0.2">
      <c r="G1177" s="15"/>
      <c r="I1177" s="15"/>
    </row>
    <row r="1178" spans="7:9" ht="15" customHeight="1" x14ac:dyDescent="0.2">
      <c r="G1178" s="15"/>
      <c r="I1178" s="15"/>
    </row>
    <row r="1179" spans="7:9" ht="15" customHeight="1" x14ac:dyDescent="0.2">
      <c r="G1179" s="15"/>
      <c r="I1179" s="15"/>
    </row>
    <row r="1180" spans="7:9" ht="15" customHeight="1" x14ac:dyDescent="0.2">
      <c r="G1180" s="15"/>
      <c r="I1180" s="15"/>
    </row>
    <row r="1181" spans="7:9" ht="15" customHeight="1" x14ac:dyDescent="0.2">
      <c r="G1181" s="15"/>
      <c r="I1181" s="15"/>
    </row>
    <row r="1182" spans="7:9" ht="15" customHeight="1" x14ac:dyDescent="0.2">
      <c r="G1182" s="15"/>
      <c r="I1182" s="15"/>
    </row>
    <row r="1183" spans="7:9" ht="15" customHeight="1" x14ac:dyDescent="0.2">
      <c r="G1183" s="15"/>
      <c r="I1183" s="15"/>
    </row>
    <row r="1184" spans="7:9" ht="15" customHeight="1" x14ac:dyDescent="0.2">
      <c r="G1184" s="15"/>
      <c r="I1184" s="15"/>
    </row>
    <row r="1185" spans="7:9" ht="15" customHeight="1" x14ac:dyDescent="0.2">
      <c r="G1185" s="15"/>
      <c r="I1185" s="15"/>
    </row>
    <row r="1186" spans="7:9" ht="15" customHeight="1" x14ac:dyDescent="0.2">
      <c r="G1186" s="15"/>
      <c r="I1186" s="15"/>
    </row>
    <row r="1187" spans="7:9" ht="15" customHeight="1" x14ac:dyDescent="0.2">
      <c r="G1187" s="15"/>
      <c r="I1187" s="15"/>
    </row>
    <row r="1188" spans="7:9" ht="15" customHeight="1" x14ac:dyDescent="0.2">
      <c r="G1188" s="15"/>
      <c r="I1188" s="15"/>
    </row>
    <row r="1189" spans="7:9" ht="15" customHeight="1" x14ac:dyDescent="0.2">
      <c r="G1189" s="15"/>
      <c r="I1189" s="15"/>
    </row>
    <row r="1190" spans="7:9" ht="15" customHeight="1" x14ac:dyDescent="0.2">
      <c r="G1190" s="15"/>
      <c r="I1190" s="15"/>
    </row>
    <row r="1191" spans="7:9" ht="15" customHeight="1" x14ac:dyDescent="0.2">
      <c r="G1191" s="15"/>
      <c r="I1191" s="15"/>
    </row>
    <row r="1192" spans="7:9" ht="15" customHeight="1" x14ac:dyDescent="0.2">
      <c r="G1192" s="15"/>
      <c r="I1192" s="15"/>
    </row>
    <row r="1193" spans="7:9" ht="15" customHeight="1" x14ac:dyDescent="0.2">
      <c r="G1193" s="15"/>
      <c r="I1193" s="15"/>
    </row>
    <row r="1194" spans="7:9" ht="15" customHeight="1" x14ac:dyDescent="0.2">
      <c r="G1194" s="15"/>
      <c r="I1194" s="15"/>
    </row>
    <row r="1195" spans="7:9" ht="15" customHeight="1" x14ac:dyDescent="0.2">
      <c r="G1195" s="15"/>
      <c r="I1195" s="15"/>
    </row>
    <row r="1196" spans="7:9" ht="15" customHeight="1" x14ac:dyDescent="0.2">
      <c r="G1196" s="15"/>
      <c r="I1196" s="15"/>
    </row>
    <row r="1197" spans="7:9" ht="15" customHeight="1" x14ac:dyDescent="0.2">
      <c r="G1197" s="15"/>
      <c r="I1197" s="15"/>
    </row>
    <row r="1198" spans="7:9" ht="15" customHeight="1" x14ac:dyDescent="0.2">
      <c r="G1198" s="15"/>
      <c r="I1198" s="15"/>
    </row>
    <row r="1199" spans="7:9" ht="15" customHeight="1" x14ac:dyDescent="0.2">
      <c r="G1199" s="15"/>
      <c r="I1199" s="15"/>
    </row>
    <row r="1200" spans="7:9" ht="15" customHeight="1" x14ac:dyDescent="0.2">
      <c r="G1200" s="15"/>
      <c r="I1200" s="15"/>
    </row>
    <row r="1201" spans="7:9" ht="15" customHeight="1" x14ac:dyDescent="0.2">
      <c r="G1201" s="15"/>
      <c r="I1201" s="15"/>
    </row>
    <row r="1202" spans="7:9" ht="15" customHeight="1" x14ac:dyDescent="0.2">
      <c r="G1202" s="15"/>
      <c r="I1202" s="15"/>
    </row>
    <row r="1203" spans="7:9" ht="15" customHeight="1" x14ac:dyDescent="0.2">
      <c r="G1203" s="15"/>
      <c r="I1203" s="15"/>
    </row>
    <row r="1204" spans="7:9" ht="15" customHeight="1" x14ac:dyDescent="0.2">
      <c r="G1204" s="15"/>
      <c r="I1204" s="15"/>
    </row>
    <row r="1205" spans="7:9" ht="15" customHeight="1" x14ac:dyDescent="0.2">
      <c r="G1205" s="15"/>
      <c r="I1205" s="15"/>
    </row>
    <row r="1206" spans="7:9" ht="15" customHeight="1" x14ac:dyDescent="0.2">
      <c r="G1206" s="15"/>
      <c r="I1206" s="15"/>
    </row>
    <row r="1207" spans="7:9" ht="15" customHeight="1" x14ac:dyDescent="0.2">
      <c r="G1207" s="15"/>
      <c r="I1207" s="15"/>
    </row>
    <row r="1208" spans="7:9" ht="15" customHeight="1" x14ac:dyDescent="0.2">
      <c r="G1208" s="15"/>
      <c r="I1208" s="15"/>
    </row>
    <row r="1209" spans="7:9" ht="15" customHeight="1" x14ac:dyDescent="0.2">
      <c r="G1209" s="15"/>
      <c r="I1209" s="15"/>
    </row>
    <row r="1210" spans="7:9" ht="15" customHeight="1" x14ac:dyDescent="0.2">
      <c r="G1210" s="15"/>
      <c r="I1210" s="15"/>
    </row>
    <row r="1211" spans="7:9" ht="15" customHeight="1" x14ac:dyDescent="0.2">
      <c r="G1211" s="15"/>
      <c r="I1211" s="15"/>
    </row>
    <row r="1212" spans="7:9" ht="15" customHeight="1" x14ac:dyDescent="0.2">
      <c r="G1212" s="15"/>
      <c r="I1212" s="15"/>
    </row>
    <row r="1213" spans="7:9" ht="15" customHeight="1" x14ac:dyDescent="0.2">
      <c r="G1213" s="15"/>
      <c r="I1213" s="15"/>
    </row>
    <row r="1214" spans="7:9" ht="15" customHeight="1" x14ac:dyDescent="0.2">
      <c r="G1214" s="15"/>
      <c r="I1214" s="15"/>
    </row>
    <row r="1215" spans="7:9" ht="15" customHeight="1" x14ac:dyDescent="0.2">
      <c r="G1215" s="15"/>
      <c r="I1215" s="15"/>
    </row>
    <row r="1216" spans="7:9" ht="15" customHeight="1" x14ac:dyDescent="0.2">
      <c r="G1216" s="15"/>
      <c r="I1216" s="15"/>
    </row>
    <row r="1217" spans="7:9" ht="15" customHeight="1" x14ac:dyDescent="0.2">
      <c r="G1217" s="15"/>
      <c r="I1217" s="15"/>
    </row>
    <row r="1218" spans="7:9" ht="15" customHeight="1" x14ac:dyDescent="0.2">
      <c r="G1218" s="15"/>
      <c r="I1218" s="15"/>
    </row>
    <row r="1219" spans="7:9" ht="15" customHeight="1" x14ac:dyDescent="0.2">
      <c r="G1219" s="15"/>
      <c r="I1219" s="15"/>
    </row>
    <row r="1220" spans="7:9" ht="15" customHeight="1" x14ac:dyDescent="0.2">
      <c r="G1220" s="15"/>
      <c r="I1220" s="15"/>
    </row>
    <row r="1221" spans="7:9" ht="15" customHeight="1" x14ac:dyDescent="0.2">
      <c r="G1221" s="15"/>
      <c r="I1221" s="15"/>
    </row>
    <row r="1222" spans="7:9" ht="15" customHeight="1" x14ac:dyDescent="0.2">
      <c r="G1222" s="15"/>
      <c r="I1222" s="15"/>
    </row>
    <row r="1223" spans="7:9" ht="15" customHeight="1" x14ac:dyDescent="0.2">
      <c r="G1223" s="15"/>
      <c r="I1223" s="15"/>
    </row>
    <row r="1224" spans="7:9" ht="15" customHeight="1" x14ac:dyDescent="0.2">
      <c r="G1224" s="15"/>
      <c r="I1224" s="15"/>
    </row>
    <row r="1225" spans="7:9" ht="15" customHeight="1" x14ac:dyDescent="0.2">
      <c r="G1225" s="15"/>
      <c r="I1225" s="15"/>
    </row>
    <row r="1226" spans="7:9" ht="15" customHeight="1" x14ac:dyDescent="0.2">
      <c r="G1226" s="15"/>
      <c r="I1226" s="15"/>
    </row>
    <row r="1227" spans="7:9" ht="15" customHeight="1" x14ac:dyDescent="0.2">
      <c r="G1227" s="15"/>
      <c r="I1227" s="15"/>
    </row>
    <row r="1228" spans="7:9" ht="15" customHeight="1" x14ac:dyDescent="0.2">
      <c r="G1228" s="15"/>
      <c r="I1228" s="15"/>
    </row>
    <row r="1229" spans="7:9" ht="15" customHeight="1" x14ac:dyDescent="0.2">
      <c r="G1229" s="15"/>
      <c r="I1229" s="15"/>
    </row>
    <row r="1230" spans="7:9" ht="15" customHeight="1" x14ac:dyDescent="0.2">
      <c r="G1230" s="15"/>
      <c r="I1230" s="15"/>
    </row>
    <row r="1231" spans="7:9" ht="15" customHeight="1" x14ac:dyDescent="0.2">
      <c r="G1231" s="15"/>
      <c r="I1231" s="15"/>
    </row>
    <row r="1232" spans="7:9" ht="15" customHeight="1" x14ac:dyDescent="0.2">
      <c r="G1232" s="15"/>
      <c r="I1232" s="15"/>
    </row>
    <row r="1233" spans="7:9" ht="15" customHeight="1" x14ac:dyDescent="0.2">
      <c r="G1233" s="15"/>
      <c r="I1233" s="15"/>
    </row>
    <row r="1234" spans="7:9" ht="15" customHeight="1" x14ac:dyDescent="0.2">
      <c r="G1234" s="15"/>
      <c r="I1234" s="15"/>
    </row>
    <row r="1235" spans="7:9" ht="15" customHeight="1" x14ac:dyDescent="0.2">
      <c r="G1235" s="15"/>
      <c r="I1235" s="15"/>
    </row>
    <row r="1236" spans="7:9" ht="15" customHeight="1" x14ac:dyDescent="0.2">
      <c r="G1236" s="15"/>
      <c r="I1236" s="15"/>
    </row>
    <row r="1237" spans="7:9" ht="15" customHeight="1" x14ac:dyDescent="0.2">
      <c r="G1237" s="15"/>
      <c r="I1237" s="15"/>
    </row>
    <row r="1238" spans="7:9" ht="15" customHeight="1" x14ac:dyDescent="0.2">
      <c r="G1238" s="15"/>
      <c r="I1238" s="15"/>
    </row>
    <row r="1239" spans="7:9" ht="15" customHeight="1" x14ac:dyDescent="0.2">
      <c r="G1239" s="15"/>
      <c r="I1239" s="15"/>
    </row>
    <row r="1240" spans="7:9" ht="15" customHeight="1" x14ac:dyDescent="0.2">
      <c r="G1240" s="15"/>
      <c r="I1240" s="15"/>
    </row>
    <row r="1241" spans="7:9" ht="15" customHeight="1" x14ac:dyDescent="0.2">
      <c r="G1241" s="15"/>
      <c r="I1241" s="15"/>
    </row>
    <row r="1242" spans="7:9" ht="15" customHeight="1" x14ac:dyDescent="0.2">
      <c r="G1242" s="15"/>
      <c r="I1242" s="15"/>
    </row>
    <row r="1243" spans="7:9" ht="15" customHeight="1" x14ac:dyDescent="0.2">
      <c r="G1243" s="15"/>
      <c r="I1243" s="15"/>
    </row>
    <row r="1244" spans="7:9" ht="15" customHeight="1" x14ac:dyDescent="0.2">
      <c r="G1244" s="15"/>
      <c r="I1244" s="15"/>
    </row>
    <row r="1245" spans="7:9" ht="15" customHeight="1" x14ac:dyDescent="0.2">
      <c r="G1245" s="15"/>
      <c r="I1245" s="15"/>
    </row>
    <row r="1246" spans="7:9" ht="15" customHeight="1" x14ac:dyDescent="0.2">
      <c r="G1246" s="15"/>
      <c r="I1246" s="15"/>
    </row>
    <row r="1247" spans="7:9" ht="15" customHeight="1" x14ac:dyDescent="0.2">
      <c r="G1247" s="15"/>
      <c r="I1247" s="15"/>
    </row>
    <row r="1248" spans="7:9" ht="15" customHeight="1" x14ac:dyDescent="0.2">
      <c r="G1248" s="15"/>
      <c r="I1248" s="15"/>
    </row>
    <row r="1249" spans="7:9" ht="15" customHeight="1" x14ac:dyDescent="0.2">
      <c r="G1249" s="15"/>
      <c r="I1249" s="15"/>
    </row>
    <row r="1250" spans="7:9" ht="15" customHeight="1" x14ac:dyDescent="0.2">
      <c r="G1250" s="15"/>
      <c r="I1250" s="15"/>
    </row>
    <row r="1251" spans="7:9" ht="15" customHeight="1" x14ac:dyDescent="0.2">
      <c r="G1251" s="15"/>
      <c r="I1251" s="15"/>
    </row>
    <row r="1252" spans="7:9" ht="15" customHeight="1" x14ac:dyDescent="0.2">
      <c r="G1252" s="15"/>
      <c r="I1252" s="15"/>
    </row>
    <row r="1253" spans="7:9" ht="15" customHeight="1" x14ac:dyDescent="0.2">
      <c r="G1253" s="15"/>
      <c r="I1253" s="15"/>
    </row>
    <row r="1254" spans="7:9" ht="15" customHeight="1" x14ac:dyDescent="0.2">
      <c r="G1254" s="15"/>
      <c r="I1254" s="15"/>
    </row>
    <row r="1255" spans="7:9" ht="15" customHeight="1" x14ac:dyDescent="0.2">
      <c r="G1255" s="15"/>
      <c r="I1255" s="15"/>
    </row>
    <row r="1256" spans="7:9" ht="15" customHeight="1" x14ac:dyDescent="0.2">
      <c r="G1256" s="15"/>
      <c r="I1256" s="15"/>
    </row>
    <row r="1257" spans="7:9" ht="15" customHeight="1" x14ac:dyDescent="0.2">
      <c r="G1257" s="15"/>
      <c r="I1257" s="15"/>
    </row>
    <row r="1258" spans="7:9" ht="15" customHeight="1" x14ac:dyDescent="0.2">
      <c r="G1258" s="15"/>
      <c r="I1258" s="15"/>
    </row>
    <row r="1259" spans="7:9" ht="15" customHeight="1" x14ac:dyDescent="0.2">
      <c r="G1259" s="15"/>
      <c r="I1259" s="15"/>
    </row>
    <row r="1260" spans="7:9" ht="15" customHeight="1" x14ac:dyDescent="0.2">
      <c r="G1260" s="15"/>
      <c r="I1260" s="15"/>
    </row>
    <row r="1261" spans="7:9" ht="15" customHeight="1" x14ac:dyDescent="0.2">
      <c r="G1261" s="15"/>
      <c r="I1261" s="15"/>
    </row>
    <row r="1262" spans="7:9" ht="15" customHeight="1" x14ac:dyDescent="0.2">
      <c r="G1262" s="15"/>
      <c r="I1262" s="15"/>
    </row>
    <row r="1263" spans="7:9" ht="15" customHeight="1" x14ac:dyDescent="0.2">
      <c r="G1263" s="15"/>
      <c r="I1263" s="15"/>
    </row>
    <row r="1264" spans="7:9" ht="15" customHeight="1" x14ac:dyDescent="0.2">
      <c r="G1264" s="15"/>
      <c r="I1264" s="15"/>
    </row>
    <row r="1265" spans="7:9" ht="15" customHeight="1" x14ac:dyDescent="0.2">
      <c r="G1265" s="15"/>
      <c r="I1265" s="15"/>
    </row>
    <row r="1266" spans="7:9" ht="15" customHeight="1" x14ac:dyDescent="0.2">
      <c r="G1266" s="15"/>
      <c r="I1266" s="15"/>
    </row>
    <row r="1267" spans="7:9" ht="15" customHeight="1" x14ac:dyDescent="0.2">
      <c r="G1267" s="15"/>
      <c r="I1267" s="15"/>
    </row>
    <row r="1268" spans="7:9" ht="15" customHeight="1" x14ac:dyDescent="0.2">
      <c r="G1268" s="15"/>
      <c r="I1268" s="15"/>
    </row>
    <row r="1269" spans="7:9" ht="15" customHeight="1" x14ac:dyDescent="0.2">
      <c r="G1269" s="15"/>
      <c r="I1269" s="15"/>
    </row>
    <row r="1270" spans="7:9" ht="15" customHeight="1" x14ac:dyDescent="0.2">
      <c r="G1270" s="15"/>
      <c r="I1270" s="15"/>
    </row>
    <row r="1271" spans="7:9" ht="15" customHeight="1" x14ac:dyDescent="0.2">
      <c r="G1271" s="15"/>
      <c r="I1271" s="15"/>
    </row>
    <row r="1272" spans="7:9" ht="15" customHeight="1" x14ac:dyDescent="0.2">
      <c r="G1272" s="15"/>
      <c r="I1272" s="15"/>
    </row>
    <row r="1273" spans="7:9" ht="15" customHeight="1" x14ac:dyDescent="0.2">
      <c r="G1273" s="15"/>
      <c r="I1273" s="15"/>
    </row>
    <row r="1274" spans="7:9" ht="15" customHeight="1" x14ac:dyDescent="0.2">
      <c r="G1274" s="15"/>
      <c r="I1274" s="15"/>
    </row>
    <row r="1275" spans="7:9" ht="15" customHeight="1" x14ac:dyDescent="0.2">
      <c r="G1275" s="15"/>
      <c r="I1275" s="15"/>
    </row>
    <row r="1276" spans="7:9" ht="15" customHeight="1" x14ac:dyDescent="0.2">
      <c r="G1276" s="15"/>
      <c r="I1276" s="15"/>
    </row>
  </sheetData>
  <sheetProtection algorithmName="SHA-512" hashValue="fKXeT3vhGolIigfExaKBtTEPUu0YXBZJsCz6Ilam7CJPnzwW6ddJbDQd5zt8nj5qbw2xhbDU6Qk1iOPxUe2TZQ==" saltValue="h+BN8ulHP+tkxBq7MIOE7w==" spinCount="100000" sheet="1" objects="1" scenarios="1"/>
  <mergeCells count="286">
    <mergeCell ref="C280:D280"/>
    <mergeCell ref="H280:I280"/>
    <mergeCell ref="C281:D281"/>
    <mergeCell ref="C282:D282"/>
    <mergeCell ref="H282:I282"/>
    <mergeCell ref="A284:J284"/>
    <mergeCell ref="B22:D22"/>
    <mergeCell ref="B135:D135"/>
    <mergeCell ref="B136:D136"/>
    <mergeCell ref="B137:D137"/>
    <mergeCell ref="B207:J207"/>
    <mergeCell ref="B208:D208"/>
    <mergeCell ref="A99:J99"/>
    <mergeCell ref="B100:J100"/>
    <mergeCell ref="B101:D101"/>
    <mergeCell ref="B121:D121"/>
    <mergeCell ref="A122:J122"/>
    <mergeCell ref="B123:J123"/>
    <mergeCell ref="B66:D66"/>
    <mergeCell ref="B92:D92"/>
    <mergeCell ref="A93:J93"/>
    <mergeCell ref="B105:D105"/>
    <mergeCell ref="B70:D70"/>
    <mergeCell ref="B71:D71"/>
    <mergeCell ref="B95:D95"/>
    <mergeCell ref="B96:D96"/>
    <mergeCell ref="B97:D97"/>
    <mergeCell ref="B156:D156"/>
    <mergeCell ref="B113:D113"/>
    <mergeCell ref="B114:D114"/>
    <mergeCell ref="B115:D115"/>
    <mergeCell ref="B72:D72"/>
    <mergeCell ref="B73:D73"/>
    <mergeCell ref="B74:D74"/>
    <mergeCell ref="B89:D89"/>
    <mergeCell ref="B90:D90"/>
    <mergeCell ref="B91:D91"/>
    <mergeCell ref="B83:D83"/>
    <mergeCell ref="B84:D84"/>
    <mergeCell ref="B85:D85"/>
    <mergeCell ref="B86:D86"/>
    <mergeCell ref="B87:D87"/>
    <mergeCell ref="B155:D155"/>
    <mergeCell ref="B205:D205"/>
    <mergeCell ref="A206:J206"/>
    <mergeCell ref="A151:J151"/>
    <mergeCell ref="B213:J213"/>
    <mergeCell ref="B214:D214"/>
    <mergeCell ref="B152:J152"/>
    <mergeCell ref="B157:D157"/>
    <mergeCell ref="A158:J158"/>
    <mergeCell ref="B130:D130"/>
    <mergeCell ref="B144:D144"/>
    <mergeCell ref="B145:D145"/>
    <mergeCell ref="B146:D146"/>
    <mergeCell ref="B147:D147"/>
    <mergeCell ref="B148:D148"/>
    <mergeCell ref="B149:D149"/>
    <mergeCell ref="B153:D153"/>
    <mergeCell ref="B154:D154"/>
    <mergeCell ref="B218:D218"/>
    <mergeCell ref="B221:D221"/>
    <mergeCell ref="B223:D223"/>
    <mergeCell ref="B237:D237"/>
    <mergeCell ref="B234:D234"/>
    <mergeCell ref="A235:J235"/>
    <mergeCell ref="B230:D230"/>
    <mergeCell ref="A231:J231"/>
    <mergeCell ref="B232:J232"/>
    <mergeCell ref="B236:J236"/>
    <mergeCell ref="B227:D227"/>
    <mergeCell ref="B224:D224"/>
    <mergeCell ref="B225:D225"/>
    <mergeCell ref="B226:D226"/>
    <mergeCell ref="B222:D222"/>
    <mergeCell ref="B220:D220"/>
    <mergeCell ref="B239:D239"/>
    <mergeCell ref="B242:J242"/>
    <mergeCell ref="B240:D240"/>
    <mergeCell ref="A241:J241"/>
    <mergeCell ref="A262:J262"/>
    <mergeCell ref="B263:J263"/>
    <mergeCell ref="B259:J259"/>
    <mergeCell ref="A246:J246"/>
    <mergeCell ref="B247:J247"/>
    <mergeCell ref="B248:D248"/>
    <mergeCell ref="B249:D249"/>
    <mergeCell ref="B260:D260"/>
    <mergeCell ref="B261:D261"/>
    <mergeCell ref="A250:J250"/>
    <mergeCell ref="B251:J251"/>
    <mergeCell ref="B252:D252"/>
    <mergeCell ref="B253:D253"/>
    <mergeCell ref="A254:J254"/>
    <mergeCell ref="B255:J255"/>
    <mergeCell ref="B245:D245"/>
    <mergeCell ref="B264:D264"/>
    <mergeCell ref="B265:D265"/>
    <mergeCell ref="A266:J266"/>
    <mergeCell ref="A278:D278"/>
    <mergeCell ref="B272:D272"/>
    <mergeCell ref="A273:J273"/>
    <mergeCell ref="B274:J274"/>
    <mergeCell ref="B275:D275"/>
    <mergeCell ref="B209:D209"/>
    <mergeCell ref="B228:D228"/>
    <mergeCell ref="B229:D229"/>
    <mergeCell ref="B270:D270"/>
    <mergeCell ref="B269:D269"/>
    <mergeCell ref="B267:J267"/>
    <mergeCell ref="B257:D257"/>
    <mergeCell ref="A258:J258"/>
    <mergeCell ref="B215:D215"/>
    <mergeCell ref="A216:J216"/>
    <mergeCell ref="B217:J217"/>
    <mergeCell ref="B233:D233"/>
    <mergeCell ref="B211:D211"/>
    <mergeCell ref="B219:D219"/>
    <mergeCell ref="B210:D210"/>
    <mergeCell ref="B276:D276"/>
    <mergeCell ref="A277:J277"/>
    <mergeCell ref="B271:D271"/>
    <mergeCell ref="B256:D256"/>
    <mergeCell ref="B238:D238"/>
    <mergeCell ref="B244:D244"/>
    <mergeCell ref="B243:D243"/>
    <mergeCell ref="B268:D268"/>
    <mergeCell ref="B37:D37"/>
    <mergeCell ref="B34:D34"/>
    <mergeCell ref="A38:J38"/>
    <mergeCell ref="B39:J39"/>
    <mergeCell ref="B67:D67"/>
    <mergeCell ref="B141:D141"/>
    <mergeCell ref="A139:J139"/>
    <mergeCell ref="B124:D124"/>
    <mergeCell ref="B125:D125"/>
    <mergeCell ref="B126:D126"/>
    <mergeCell ref="B107:D107"/>
    <mergeCell ref="B108:D108"/>
    <mergeCell ref="B109:D109"/>
    <mergeCell ref="B111:D111"/>
    <mergeCell ref="B131:D131"/>
    <mergeCell ref="B132:D132"/>
    <mergeCell ref="B133:D133"/>
    <mergeCell ref="B40:D40"/>
    <mergeCell ref="B46:D46"/>
    <mergeCell ref="B47:D47"/>
    <mergeCell ref="B48:D48"/>
    <mergeCell ref="B49:D49"/>
    <mergeCell ref="B68:D68"/>
    <mergeCell ref="B69:D69"/>
    <mergeCell ref="A24:J24"/>
    <mergeCell ref="B25:J25"/>
    <mergeCell ref="B26:D26"/>
    <mergeCell ref="B51:D51"/>
    <mergeCell ref="B52:D52"/>
    <mergeCell ref="A59:J59"/>
    <mergeCell ref="B60:J60"/>
    <mergeCell ref="B62:D62"/>
    <mergeCell ref="A63:J63"/>
    <mergeCell ref="B64:J64"/>
    <mergeCell ref="B20:D20"/>
    <mergeCell ref="B21:D21"/>
    <mergeCell ref="B28:D28"/>
    <mergeCell ref="B30:D30"/>
    <mergeCell ref="B143:D143"/>
    <mergeCell ref="B29:D29"/>
    <mergeCell ref="B35:D35"/>
    <mergeCell ref="B19:J19"/>
    <mergeCell ref="B23:D23"/>
    <mergeCell ref="B27:D27"/>
    <mergeCell ref="B31:D31"/>
    <mergeCell ref="A32:J32"/>
    <mergeCell ref="B33:J33"/>
    <mergeCell ref="B118:D118"/>
    <mergeCell ref="B142:D142"/>
    <mergeCell ref="B140:J140"/>
    <mergeCell ref="B127:D127"/>
    <mergeCell ref="B128:D128"/>
    <mergeCell ref="B129:D129"/>
    <mergeCell ref="B119:D119"/>
    <mergeCell ref="B94:J94"/>
    <mergeCell ref="B75:D75"/>
    <mergeCell ref="B82:D82"/>
    <mergeCell ref="B50:D50"/>
    <mergeCell ref="A1:J1"/>
    <mergeCell ref="A2:J2"/>
    <mergeCell ref="A3:J3"/>
    <mergeCell ref="A4:J4"/>
    <mergeCell ref="A5:J5"/>
    <mergeCell ref="A6:J6"/>
    <mergeCell ref="A17:A18"/>
    <mergeCell ref="B17:D18"/>
    <mergeCell ref="E17:E18"/>
    <mergeCell ref="F17:F18"/>
    <mergeCell ref="G17:G18"/>
    <mergeCell ref="H17:H18"/>
    <mergeCell ref="A7:J7"/>
    <mergeCell ref="A8:J8"/>
    <mergeCell ref="A16:J16"/>
    <mergeCell ref="I17:I18"/>
    <mergeCell ref="J17:J18"/>
    <mergeCell ref="A9:J9"/>
    <mergeCell ref="A10:J10"/>
    <mergeCell ref="H11:I11"/>
    <mergeCell ref="B159:J159"/>
    <mergeCell ref="A212:J212"/>
    <mergeCell ref="B120:D120"/>
    <mergeCell ref="B98:D98"/>
    <mergeCell ref="B103:D103"/>
    <mergeCell ref="B104:D104"/>
    <mergeCell ref="B116:D116"/>
    <mergeCell ref="B102:D102"/>
    <mergeCell ref="B110:D110"/>
    <mergeCell ref="B112:D112"/>
    <mergeCell ref="B117:D117"/>
    <mergeCell ref="B134:D134"/>
    <mergeCell ref="B106:D106"/>
    <mergeCell ref="B150:D150"/>
    <mergeCell ref="B160:D160"/>
    <mergeCell ref="B161:D161"/>
    <mergeCell ref="B162:D162"/>
    <mergeCell ref="B200:D200"/>
    <mergeCell ref="B163:D163"/>
    <mergeCell ref="B164:D164"/>
    <mergeCell ref="B165:D165"/>
    <mergeCell ref="B167:D167"/>
    <mergeCell ref="B168:D168"/>
    <mergeCell ref="B138:D138"/>
    <mergeCell ref="B171:D171"/>
    <mergeCell ref="B172:D172"/>
    <mergeCell ref="B173:D173"/>
    <mergeCell ref="B36:D36"/>
    <mergeCell ref="B65:D65"/>
    <mergeCell ref="B76:D76"/>
    <mergeCell ref="B77:D77"/>
    <mergeCell ref="B78:D78"/>
    <mergeCell ref="B79:D79"/>
    <mergeCell ref="B80:D80"/>
    <mergeCell ref="B81:D81"/>
    <mergeCell ref="B42:D42"/>
    <mergeCell ref="B43:D43"/>
    <mergeCell ref="B44:D44"/>
    <mergeCell ref="B45:D45"/>
    <mergeCell ref="B61:D61"/>
    <mergeCell ref="B53:D53"/>
    <mergeCell ref="B54:D54"/>
    <mergeCell ref="B55:D55"/>
    <mergeCell ref="B56:D56"/>
    <mergeCell ref="B57:D57"/>
    <mergeCell ref="B58:D58"/>
    <mergeCell ref="B88:D88"/>
    <mergeCell ref="B41:D41"/>
    <mergeCell ref="B174:D174"/>
    <mergeCell ref="B175:D175"/>
    <mergeCell ref="B176:D176"/>
    <mergeCell ref="B166:D166"/>
    <mergeCell ref="B177:D177"/>
    <mergeCell ref="B199:D199"/>
    <mergeCell ref="B201:D201"/>
    <mergeCell ref="B202:D202"/>
    <mergeCell ref="B178:D178"/>
    <mergeCell ref="B179:D179"/>
    <mergeCell ref="B180:D180"/>
    <mergeCell ref="B181:D181"/>
    <mergeCell ref="B182:D182"/>
    <mergeCell ref="B183:D183"/>
    <mergeCell ref="B184:D184"/>
    <mergeCell ref="B185:D185"/>
    <mergeCell ref="B186:D186"/>
    <mergeCell ref="B187:D187"/>
    <mergeCell ref="B188:D188"/>
    <mergeCell ref="B189:D189"/>
    <mergeCell ref="B190:D190"/>
    <mergeCell ref="B191:D191"/>
    <mergeCell ref="B169:D169"/>
    <mergeCell ref="B170:D170"/>
    <mergeCell ref="B203:D203"/>
    <mergeCell ref="B204:D204"/>
    <mergeCell ref="B192:D192"/>
    <mergeCell ref="B193:D193"/>
    <mergeCell ref="B194:D194"/>
    <mergeCell ref="B195:D195"/>
    <mergeCell ref="B196:D196"/>
    <mergeCell ref="B197:D197"/>
    <mergeCell ref="B198:D198"/>
  </mergeCells>
  <phoneticPr fontId="39" type="noConversion"/>
  <conditionalFormatting sqref="G9:G12">
    <cfRule type="notContainsBlanks" dxfId="81" priority="5">
      <formula>LEN(TRIM(G9))&gt;0</formula>
    </cfRule>
  </conditionalFormatting>
  <conditionalFormatting sqref="H13:H15">
    <cfRule type="notContainsBlanks" dxfId="80" priority="4">
      <formula>LEN(TRIM(H13))&gt;0</formula>
    </cfRule>
  </conditionalFormatting>
  <conditionalFormatting sqref="G283:G284">
    <cfRule type="notContainsBlanks" dxfId="79" priority="3">
      <formula>LEN(TRIM(G283))&gt;0</formula>
    </cfRule>
  </conditionalFormatting>
  <conditionalFormatting sqref="C280:D282 H280:I280 H282:I282">
    <cfRule type="notContainsBlanks" dxfId="78" priority="2">
      <formula>LEN(TRIM(C280))&gt;0</formula>
    </cfRule>
  </conditionalFormatting>
  <conditionalFormatting sqref="H13:H15 G20:G22 G26:G30 G34:G36 G41:G45 G47:G52 G54:G57 G66:G74 G76:G84 G86:G91 G95:G97 G102:G116 G118 G120 G125:G130 G132:G134 G136:G137 G142:G149 G153:G156 G161:G177 G179:G198 G200:G204 G208:G210 G219:G222 G224:G226 G228:G229 G233 G238:G239 G243:G244 G256 G269 G271 C280:D282 H280:I280 H282:I282">
    <cfRule type="notContainsBlanks" dxfId="77" priority="1">
      <formula>LEN(TRIM(C13))&gt;0</formula>
    </cfRule>
  </conditionalFormatting>
  <printOptions horizontalCentered="1"/>
  <pageMargins left="0.23622047244094491" right="0.23622047244094491" top="0.74803149606299213" bottom="0.74803149606299213" header="0.31496062992125984" footer="0.31496062992125984"/>
  <pageSetup paperSize="9" scale="60" firstPageNumber="0" fitToHeight="0" orientation="portrait" horizontalDpi="300" verticalDpi="300" r:id="rId1"/>
  <rowBreaks count="4" manualBreakCount="4">
    <brk id="84" max="12" man="1"/>
    <brk id="151" max="12" man="1"/>
    <brk id="221" max="12" man="1"/>
    <brk id="26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285"/>
  <sheetViews>
    <sheetView view="pageBreakPreview" zoomScale="85" zoomScaleNormal="100" zoomScaleSheetLayoutView="85" zoomScalePageLayoutView="80" workbookViewId="0">
      <pane ySplit="18" topLeftCell="A70" activePane="bottomLeft" state="frozen"/>
      <selection pane="bottomLeft" activeCell="F82" sqref="F82"/>
    </sheetView>
  </sheetViews>
  <sheetFormatPr defaultColWidth="8.5703125" defaultRowHeight="15" customHeight="1" x14ac:dyDescent="0.2"/>
  <cols>
    <col min="1" max="1" width="7.140625" style="183" customWidth="1"/>
    <col min="2" max="2" width="15.7109375" style="183" customWidth="1"/>
    <col min="3" max="3" width="36.7109375" style="179" customWidth="1"/>
    <col min="4" max="4" width="37.140625" style="179" customWidth="1"/>
    <col min="5" max="5" width="14.140625" style="183" bestFit="1" customWidth="1"/>
    <col min="6" max="6" width="14.28515625" style="180" customWidth="1"/>
    <col min="7" max="17" width="14.28515625" style="181" customWidth="1"/>
    <col min="18" max="18" width="14" style="182" bestFit="1" customWidth="1"/>
    <col min="19" max="19" width="20.42578125" style="73" customWidth="1"/>
    <col min="20" max="23" width="8.5703125" style="73"/>
    <col min="24" max="24" width="9.7109375" style="73" bestFit="1" customWidth="1"/>
    <col min="25" max="262" width="8.5703125" style="73"/>
    <col min="263" max="263" width="7.140625" style="73" customWidth="1"/>
    <col min="264" max="264" width="15.7109375" style="73" customWidth="1"/>
    <col min="265" max="266" width="36.7109375" style="73" customWidth="1"/>
    <col min="267" max="267" width="4.7109375" style="73" customWidth="1"/>
    <col min="268" max="268" width="6.7109375" style="73" customWidth="1"/>
    <col min="269" max="269" width="15.7109375" style="73" customWidth="1"/>
    <col min="270" max="270" width="14.7109375" style="73" customWidth="1"/>
    <col min="271" max="271" width="7.7109375" style="73" customWidth="1"/>
    <col min="272" max="272" width="14.7109375" style="73" customWidth="1"/>
    <col min="273" max="274" width="9.7109375" style="73" customWidth="1"/>
    <col min="275" max="275" width="20.42578125" style="73" customWidth="1"/>
    <col min="276" max="279" width="8.5703125" style="73"/>
    <col min="280" max="280" width="9.7109375" style="73" bestFit="1" customWidth="1"/>
    <col min="281" max="518" width="8.5703125" style="73"/>
    <col min="519" max="519" width="7.140625" style="73" customWidth="1"/>
    <col min="520" max="520" width="15.7109375" style="73" customWidth="1"/>
    <col min="521" max="522" width="36.7109375" style="73" customWidth="1"/>
    <col min="523" max="523" width="4.7109375" style="73" customWidth="1"/>
    <col min="524" max="524" width="6.7109375" style="73" customWidth="1"/>
    <col min="525" max="525" width="15.7109375" style="73" customWidth="1"/>
    <col min="526" max="526" width="14.7109375" style="73" customWidth="1"/>
    <col min="527" max="527" width="7.7109375" style="73" customWidth="1"/>
    <col min="528" max="528" width="14.7109375" style="73" customWidth="1"/>
    <col min="529" max="530" width="9.7109375" style="73" customWidth="1"/>
    <col min="531" max="531" width="20.42578125" style="73" customWidth="1"/>
    <col min="532" max="535" width="8.5703125" style="73"/>
    <col min="536" max="536" width="9.7109375" style="73" bestFit="1" customWidth="1"/>
    <col min="537" max="774" width="8.5703125" style="73"/>
    <col min="775" max="775" width="7.140625" style="73" customWidth="1"/>
    <col min="776" max="776" width="15.7109375" style="73" customWidth="1"/>
    <col min="777" max="778" width="36.7109375" style="73" customWidth="1"/>
    <col min="779" max="779" width="4.7109375" style="73" customWidth="1"/>
    <col min="780" max="780" width="6.7109375" style="73" customWidth="1"/>
    <col min="781" max="781" width="15.7109375" style="73" customWidth="1"/>
    <col min="782" max="782" width="14.7109375" style="73" customWidth="1"/>
    <col min="783" max="783" width="7.7109375" style="73" customWidth="1"/>
    <col min="784" max="784" width="14.7109375" style="73" customWidth="1"/>
    <col min="785" max="786" width="9.7109375" style="73" customWidth="1"/>
    <col min="787" max="787" width="20.42578125" style="73" customWidth="1"/>
    <col min="788" max="791" width="8.5703125" style="73"/>
    <col min="792" max="792" width="9.7109375" style="73" bestFit="1" customWidth="1"/>
    <col min="793" max="1030" width="8.5703125" style="73"/>
    <col min="1031" max="1031" width="7.140625" style="73" customWidth="1"/>
    <col min="1032" max="1032" width="15.7109375" style="73" customWidth="1"/>
    <col min="1033" max="1034" width="36.7109375" style="73" customWidth="1"/>
    <col min="1035" max="1035" width="4.7109375" style="73" customWidth="1"/>
    <col min="1036" max="1036" width="6.7109375" style="73" customWidth="1"/>
    <col min="1037" max="1037" width="15.7109375" style="73" customWidth="1"/>
    <col min="1038" max="1038" width="14.7109375" style="73" customWidth="1"/>
    <col min="1039" max="1039" width="7.7109375" style="73" customWidth="1"/>
    <col min="1040" max="1040" width="14.7109375" style="73" customWidth="1"/>
    <col min="1041" max="1042" width="9.7109375" style="73" customWidth="1"/>
    <col min="1043" max="1043" width="20.42578125" style="73" customWidth="1"/>
    <col min="1044" max="1047" width="8.5703125" style="73"/>
    <col min="1048" max="1048" width="9.7109375" style="73" bestFit="1" customWidth="1"/>
    <col min="1049" max="1286" width="8.5703125" style="73"/>
    <col min="1287" max="1287" width="7.140625" style="73" customWidth="1"/>
    <col min="1288" max="1288" width="15.7109375" style="73" customWidth="1"/>
    <col min="1289" max="1290" width="36.7109375" style="73" customWidth="1"/>
    <col min="1291" max="1291" width="4.7109375" style="73" customWidth="1"/>
    <col min="1292" max="1292" width="6.7109375" style="73" customWidth="1"/>
    <col min="1293" max="1293" width="15.7109375" style="73" customWidth="1"/>
    <col min="1294" max="1294" width="14.7109375" style="73" customWidth="1"/>
    <col min="1295" max="1295" width="7.7109375" style="73" customWidth="1"/>
    <col min="1296" max="1296" width="14.7109375" style="73" customWidth="1"/>
    <col min="1297" max="1298" width="9.7109375" style="73" customWidth="1"/>
    <col min="1299" max="1299" width="20.42578125" style="73" customWidth="1"/>
    <col min="1300" max="1303" width="8.5703125" style="73"/>
    <col min="1304" max="1304" width="9.7109375" style="73" bestFit="1" customWidth="1"/>
    <col min="1305" max="1542" width="8.5703125" style="73"/>
    <col min="1543" max="1543" width="7.140625" style="73" customWidth="1"/>
    <col min="1544" max="1544" width="15.7109375" style="73" customWidth="1"/>
    <col min="1545" max="1546" width="36.7109375" style="73" customWidth="1"/>
    <col min="1547" max="1547" width="4.7109375" style="73" customWidth="1"/>
    <col min="1548" max="1548" width="6.7109375" style="73" customWidth="1"/>
    <col min="1549" max="1549" width="15.7109375" style="73" customWidth="1"/>
    <col min="1550" max="1550" width="14.7109375" style="73" customWidth="1"/>
    <col min="1551" max="1551" width="7.7109375" style="73" customWidth="1"/>
    <col min="1552" max="1552" width="14.7109375" style="73" customWidth="1"/>
    <col min="1553" max="1554" width="9.7109375" style="73" customWidth="1"/>
    <col min="1555" max="1555" width="20.42578125" style="73" customWidth="1"/>
    <col min="1556" max="1559" width="8.5703125" style="73"/>
    <col min="1560" max="1560" width="9.7109375" style="73" bestFit="1" customWidth="1"/>
    <col min="1561" max="1798" width="8.5703125" style="73"/>
    <col min="1799" max="1799" width="7.140625" style="73" customWidth="1"/>
    <col min="1800" max="1800" width="15.7109375" style="73" customWidth="1"/>
    <col min="1801" max="1802" width="36.7109375" style="73" customWidth="1"/>
    <col min="1803" max="1803" width="4.7109375" style="73" customWidth="1"/>
    <col min="1804" max="1804" width="6.7109375" style="73" customWidth="1"/>
    <col min="1805" max="1805" width="15.7109375" style="73" customWidth="1"/>
    <col min="1806" max="1806" width="14.7109375" style="73" customWidth="1"/>
    <col min="1807" max="1807" width="7.7109375" style="73" customWidth="1"/>
    <col min="1808" max="1808" width="14.7109375" style="73" customWidth="1"/>
    <col min="1809" max="1810" width="9.7109375" style="73" customWidth="1"/>
    <col min="1811" max="1811" width="20.42578125" style="73" customWidth="1"/>
    <col min="1812" max="1815" width="8.5703125" style="73"/>
    <col min="1816" max="1816" width="9.7109375" style="73" bestFit="1" customWidth="1"/>
    <col min="1817" max="2054" width="8.5703125" style="73"/>
    <col min="2055" max="2055" width="7.140625" style="73" customWidth="1"/>
    <col min="2056" max="2056" width="15.7109375" style="73" customWidth="1"/>
    <col min="2057" max="2058" width="36.7109375" style="73" customWidth="1"/>
    <col min="2059" max="2059" width="4.7109375" style="73" customWidth="1"/>
    <col min="2060" max="2060" width="6.7109375" style="73" customWidth="1"/>
    <col min="2061" max="2061" width="15.7109375" style="73" customWidth="1"/>
    <col min="2062" max="2062" width="14.7109375" style="73" customWidth="1"/>
    <col min="2063" max="2063" width="7.7109375" style="73" customWidth="1"/>
    <col min="2064" max="2064" width="14.7109375" style="73" customWidth="1"/>
    <col min="2065" max="2066" width="9.7109375" style="73" customWidth="1"/>
    <col min="2067" max="2067" width="20.42578125" style="73" customWidth="1"/>
    <col min="2068" max="2071" width="8.5703125" style="73"/>
    <col min="2072" max="2072" width="9.7109375" style="73" bestFit="1" customWidth="1"/>
    <col min="2073" max="2310" width="8.5703125" style="73"/>
    <col min="2311" max="2311" width="7.140625" style="73" customWidth="1"/>
    <col min="2312" max="2312" width="15.7109375" style="73" customWidth="1"/>
    <col min="2313" max="2314" width="36.7109375" style="73" customWidth="1"/>
    <col min="2315" max="2315" width="4.7109375" style="73" customWidth="1"/>
    <col min="2316" max="2316" width="6.7109375" style="73" customWidth="1"/>
    <col min="2317" max="2317" width="15.7109375" style="73" customWidth="1"/>
    <col min="2318" max="2318" width="14.7109375" style="73" customWidth="1"/>
    <col min="2319" max="2319" width="7.7109375" style="73" customWidth="1"/>
    <col min="2320" max="2320" width="14.7109375" style="73" customWidth="1"/>
    <col min="2321" max="2322" width="9.7109375" style="73" customWidth="1"/>
    <col min="2323" max="2323" width="20.42578125" style="73" customWidth="1"/>
    <col min="2324" max="2327" width="8.5703125" style="73"/>
    <col min="2328" max="2328" width="9.7109375" style="73" bestFit="1" customWidth="1"/>
    <col min="2329" max="2566" width="8.5703125" style="73"/>
    <col min="2567" max="2567" width="7.140625" style="73" customWidth="1"/>
    <col min="2568" max="2568" width="15.7109375" style="73" customWidth="1"/>
    <col min="2569" max="2570" width="36.7109375" style="73" customWidth="1"/>
    <col min="2571" max="2571" width="4.7109375" style="73" customWidth="1"/>
    <col min="2572" max="2572" width="6.7109375" style="73" customWidth="1"/>
    <col min="2573" max="2573" width="15.7109375" style="73" customWidth="1"/>
    <col min="2574" max="2574" width="14.7109375" style="73" customWidth="1"/>
    <col min="2575" max="2575" width="7.7109375" style="73" customWidth="1"/>
    <col min="2576" max="2576" width="14.7109375" style="73" customWidth="1"/>
    <col min="2577" max="2578" width="9.7109375" style="73" customWidth="1"/>
    <col min="2579" max="2579" width="20.42578125" style="73" customWidth="1"/>
    <col min="2580" max="2583" width="8.5703125" style="73"/>
    <col min="2584" max="2584" width="9.7109375" style="73" bestFit="1" customWidth="1"/>
    <col min="2585" max="2822" width="8.5703125" style="73"/>
    <col min="2823" max="2823" width="7.140625" style="73" customWidth="1"/>
    <col min="2824" max="2824" width="15.7109375" style="73" customWidth="1"/>
    <col min="2825" max="2826" width="36.7109375" style="73" customWidth="1"/>
    <col min="2827" max="2827" width="4.7109375" style="73" customWidth="1"/>
    <col min="2828" max="2828" width="6.7109375" style="73" customWidth="1"/>
    <col min="2829" max="2829" width="15.7109375" style="73" customWidth="1"/>
    <col min="2830" max="2830" width="14.7109375" style="73" customWidth="1"/>
    <col min="2831" max="2831" width="7.7109375" style="73" customWidth="1"/>
    <col min="2832" max="2832" width="14.7109375" style="73" customWidth="1"/>
    <col min="2833" max="2834" width="9.7109375" style="73" customWidth="1"/>
    <col min="2835" max="2835" width="20.42578125" style="73" customWidth="1"/>
    <col min="2836" max="2839" width="8.5703125" style="73"/>
    <col min="2840" max="2840" width="9.7109375" style="73" bestFit="1" customWidth="1"/>
    <col min="2841" max="3078" width="8.5703125" style="73"/>
    <col min="3079" max="3079" width="7.140625" style="73" customWidth="1"/>
    <col min="3080" max="3080" width="15.7109375" style="73" customWidth="1"/>
    <col min="3081" max="3082" width="36.7109375" style="73" customWidth="1"/>
    <col min="3083" max="3083" width="4.7109375" style="73" customWidth="1"/>
    <col min="3084" max="3084" width="6.7109375" style="73" customWidth="1"/>
    <col min="3085" max="3085" width="15.7109375" style="73" customWidth="1"/>
    <col min="3086" max="3086" width="14.7109375" style="73" customWidth="1"/>
    <col min="3087" max="3087" width="7.7109375" style="73" customWidth="1"/>
    <col min="3088" max="3088" width="14.7109375" style="73" customWidth="1"/>
    <col min="3089" max="3090" width="9.7109375" style="73" customWidth="1"/>
    <col min="3091" max="3091" width="20.42578125" style="73" customWidth="1"/>
    <col min="3092" max="3095" width="8.5703125" style="73"/>
    <col min="3096" max="3096" width="9.7109375" style="73" bestFit="1" customWidth="1"/>
    <col min="3097" max="3334" width="8.5703125" style="73"/>
    <col min="3335" max="3335" width="7.140625" style="73" customWidth="1"/>
    <col min="3336" max="3336" width="15.7109375" style="73" customWidth="1"/>
    <col min="3337" max="3338" width="36.7109375" style="73" customWidth="1"/>
    <col min="3339" max="3339" width="4.7109375" style="73" customWidth="1"/>
    <col min="3340" max="3340" width="6.7109375" style="73" customWidth="1"/>
    <col min="3341" max="3341" width="15.7109375" style="73" customWidth="1"/>
    <col min="3342" max="3342" width="14.7109375" style="73" customWidth="1"/>
    <col min="3343" max="3343" width="7.7109375" style="73" customWidth="1"/>
    <col min="3344" max="3344" width="14.7109375" style="73" customWidth="1"/>
    <col min="3345" max="3346" width="9.7109375" style="73" customWidth="1"/>
    <col min="3347" max="3347" width="20.42578125" style="73" customWidth="1"/>
    <col min="3348" max="3351" width="8.5703125" style="73"/>
    <col min="3352" max="3352" width="9.7109375" style="73" bestFit="1" customWidth="1"/>
    <col min="3353" max="3590" width="8.5703125" style="73"/>
    <col min="3591" max="3591" width="7.140625" style="73" customWidth="1"/>
    <col min="3592" max="3592" width="15.7109375" style="73" customWidth="1"/>
    <col min="3593" max="3594" width="36.7109375" style="73" customWidth="1"/>
    <col min="3595" max="3595" width="4.7109375" style="73" customWidth="1"/>
    <col min="3596" max="3596" width="6.7109375" style="73" customWidth="1"/>
    <col min="3597" max="3597" width="15.7109375" style="73" customWidth="1"/>
    <col min="3598" max="3598" width="14.7109375" style="73" customWidth="1"/>
    <col min="3599" max="3599" width="7.7109375" style="73" customWidth="1"/>
    <col min="3600" max="3600" width="14.7109375" style="73" customWidth="1"/>
    <col min="3601" max="3602" width="9.7109375" style="73" customWidth="1"/>
    <col min="3603" max="3603" width="20.42578125" style="73" customWidth="1"/>
    <col min="3604" max="3607" width="8.5703125" style="73"/>
    <col min="3608" max="3608" width="9.7109375" style="73" bestFit="1" customWidth="1"/>
    <col min="3609" max="3846" width="8.5703125" style="73"/>
    <col min="3847" max="3847" width="7.140625" style="73" customWidth="1"/>
    <col min="3848" max="3848" width="15.7109375" style="73" customWidth="1"/>
    <col min="3849" max="3850" width="36.7109375" style="73" customWidth="1"/>
    <col min="3851" max="3851" width="4.7109375" style="73" customWidth="1"/>
    <col min="3852" max="3852" width="6.7109375" style="73" customWidth="1"/>
    <col min="3853" max="3853" width="15.7109375" style="73" customWidth="1"/>
    <col min="3854" max="3854" width="14.7109375" style="73" customWidth="1"/>
    <col min="3855" max="3855" width="7.7109375" style="73" customWidth="1"/>
    <col min="3856" max="3856" width="14.7109375" style="73" customWidth="1"/>
    <col min="3857" max="3858" width="9.7109375" style="73" customWidth="1"/>
    <col min="3859" max="3859" width="20.42578125" style="73" customWidth="1"/>
    <col min="3860" max="3863" width="8.5703125" style="73"/>
    <col min="3864" max="3864" width="9.7109375" style="73" bestFit="1" customWidth="1"/>
    <col min="3865" max="4102" width="8.5703125" style="73"/>
    <col min="4103" max="4103" width="7.140625" style="73" customWidth="1"/>
    <col min="4104" max="4104" width="15.7109375" style="73" customWidth="1"/>
    <col min="4105" max="4106" width="36.7109375" style="73" customWidth="1"/>
    <col min="4107" max="4107" width="4.7109375" style="73" customWidth="1"/>
    <col min="4108" max="4108" width="6.7109375" style="73" customWidth="1"/>
    <col min="4109" max="4109" width="15.7109375" style="73" customWidth="1"/>
    <col min="4110" max="4110" width="14.7109375" style="73" customWidth="1"/>
    <col min="4111" max="4111" width="7.7109375" style="73" customWidth="1"/>
    <col min="4112" max="4112" width="14.7109375" style="73" customWidth="1"/>
    <col min="4113" max="4114" width="9.7109375" style="73" customWidth="1"/>
    <col min="4115" max="4115" width="20.42578125" style="73" customWidth="1"/>
    <col min="4116" max="4119" width="8.5703125" style="73"/>
    <col min="4120" max="4120" width="9.7109375" style="73" bestFit="1" customWidth="1"/>
    <col min="4121" max="4358" width="8.5703125" style="73"/>
    <col min="4359" max="4359" width="7.140625" style="73" customWidth="1"/>
    <col min="4360" max="4360" width="15.7109375" style="73" customWidth="1"/>
    <col min="4361" max="4362" width="36.7109375" style="73" customWidth="1"/>
    <col min="4363" max="4363" width="4.7109375" style="73" customWidth="1"/>
    <col min="4364" max="4364" width="6.7109375" style="73" customWidth="1"/>
    <col min="4365" max="4365" width="15.7109375" style="73" customWidth="1"/>
    <col min="4366" max="4366" width="14.7109375" style="73" customWidth="1"/>
    <col min="4367" max="4367" width="7.7109375" style="73" customWidth="1"/>
    <col min="4368" max="4368" width="14.7109375" style="73" customWidth="1"/>
    <col min="4369" max="4370" width="9.7109375" style="73" customWidth="1"/>
    <col min="4371" max="4371" width="20.42578125" style="73" customWidth="1"/>
    <col min="4372" max="4375" width="8.5703125" style="73"/>
    <col min="4376" max="4376" width="9.7109375" style="73" bestFit="1" customWidth="1"/>
    <col min="4377" max="4614" width="8.5703125" style="73"/>
    <col min="4615" max="4615" width="7.140625" style="73" customWidth="1"/>
    <col min="4616" max="4616" width="15.7109375" style="73" customWidth="1"/>
    <col min="4617" max="4618" width="36.7109375" style="73" customWidth="1"/>
    <col min="4619" max="4619" width="4.7109375" style="73" customWidth="1"/>
    <col min="4620" max="4620" width="6.7109375" style="73" customWidth="1"/>
    <col min="4621" max="4621" width="15.7109375" style="73" customWidth="1"/>
    <col min="4622" max="4622" width="14.7109375" style="73" customWidth="1"/>
    <col min="4623" max="4623" width="7.7109375" style="73" customWidth="1"/>
    <col min="4624" max="4624" width="14.7109375" style="73" customWidth="1"/>
    <col min="4625" max="4626" width="9.7109375" style="73" customWidth="1"/>
    <col min="4627" max="4627" width="20.42578125" style="73" customWidth="1"/>
    <col min="4628" max="4631" width="8.5703125" style="73"/>
    <col min="4632" max="4632" width="9.7109375" style="73" bestFit="1" customWidth="1"/>
    <col min="4633" max="4870" width="8.5703125" style="73"/>
    <col min="4871" max="4871" width="7.140625" style="73" customWidth="1"/>
    <col min="4872" max="4872" width="15.7109375" style="73" customWidth="1"/>
    <col min="4873" max="4874" width="36.7109375" style="73" customWidth="1"/>
    <col min="4875" max="4875" width="4.7109375" style="73" customWidth="1"/>
    <col min="4876" max="4876" width="6.7109375" style="73" customWidth="1"/>
    <col min="4877" max="4877" width="15.7109375" style="73" customWidth="1"/>
    <col min="4878" max="4878" width="14.7109375" style="73" customWidth="1"/>
    <col min="4879" max="4879" width="7.7109375" style="73" customWidth="1"/>
    <col min="4880" max="4880" width="14.7109375" style="73" customWidth="1"/>
    <col min="4881" max="4882" width="9.7109375" style="73" customWidth="1"/>
    <col min="4883" max="4883" width="20.42578125" style="73" customWidth="1"/>
    <col min="4884" max="4887" width="8.5703125" style="73"/>
    <col min="4888" max="4888" width="9.7109375" style="73" bestFit="1" customWidth="1"/>
    <col min="4889" max="5126" width="8.5703125" style="73"/>
    <col min="5127" max="5127" width="7.140625" style="73" customWidth="1"/>
    <col min="5128" max="5128" width="15.7109375" style="73" customWidth="1"/>
    <col min="5129" max="5130" width="36.7109375" style="73" customWidth="1"/>
    <col min="5131" max="5131" width="4.7109375" style="73" customWidth="1"/>
    <col min="5132" max="5132" width="6.7109375" style="73" customWidth="1"/>
    <col min="5133" max="5133" width="15.7109375" style="73" customWidth="1"/>
    <col min="5134" max="5134" width="14.7109375" style="73" customWidth="1"/>
    <col min="5135" max="5135" width="7.7109375" style="73" customWidth="1"/>
    <col min="5136" max="5136" width="14.7109375" style="73" customWidth="1"/>
    <col min="5137" max="5138" width="9.7109375" style="73" customWidth="1"/>
    <col min="5139" max="5139" width="20.42578125" style="73" customWidth="1"/>
    <col min="5140" max="5143" width="8.5703125" style="73"/>
    <col min="5144" max="5144" width="9.7109375" style="73" bestFit="1" customWidth="1"/>
    <col min="5145" max="5382" width="8.5703125" style="73"/>
    <col min="5383" max="5383" width="7.140625" style="73" customWidth="1"/>
    <col min="5384" max="5384" width="15.7109375" style="73" customWidth="1"/>
    <col min="5385" max="5386" width="36.7109375" style="73" customWidth="1"/>
    <col min="5387" max="5387" width="4.7109375" style="73" customWidth="1"/>
    <col min="5388" max="5388" width="6.7109375" style="73" customWidth="1"/>
    <col min="5389" max="5389" width="15.7109375" style="73" customWidth="1"/>
    <col min="5390" max="5390" width="14.7109375" style="73" customWidth="1"/>
    <col min="5391" max="5391" width="7.7109375" style="73" customWidth="1"/>
    <col min="5392" max="5392" width="14.7109375" style="73" customWidth="1"/>
    <col min="5393" max="5394" width="9.7109375" style="73" customWidth="1"/>
    <col min="5395" max="5395" width="20.42578125" style="73" customWidth="1"/>
    <col min="5396" max="5399" width="8.5703125" style="73"/>
    <col min="5400" max="5400" width="9.7109375" style="73" bestFit="1" customWidth="1"/>
    <col min="5401" max="5638" width="8.5703125" style="73"/>
    <col min="5639" max="5639" width="7.140625" style="73" customWidth="1"/>
    <col min="5640" max="5640" width="15.7109375" style="73" customWidth="1"/>
    <col min="5641" max="5642" width="36.7109375" style="73" customWidth="1"/>
    <col min="5643" max="5643" width="4.7109375" style="73" customWidth="1"/>
    <col min="5644" max="5644" width="6.7109375" style="73" customWidth="1"/>
    <col min="5645" max="5645" width="15.7109375" style="73" customWidth="1"/>
    <col min="5646" max="5646" width="14.7109375" style="73" customWidth="1"/>
    <col min="5647" max="5647" width="7.7109375" style="73" customWidth="1"/>
    <col min="5648" max="5648" width="14.7109375" style="73" customWidth="1"/>
    <col min="5649" max="5650" width="9.7109375" style="73" customWidth="1"/>
    <col min="5651" max="5651" width="20.42578125" style="73" customWidth="1"/>
    <col min="5652" max="5655" width="8.5703125" style="73"/>
    <col min="5656" max="5656" width="9.7109375" style="73" bestFit="1" customWidth="1"/>
    <col min="5657" max="5894" width="8.5703125" style="73"/>
    <col min="5895" max="5895" width="7.140625" style="73" customWidth="1"/>
    <col min="5896" max="5896" width="15.7109375" style="73" customWidth="1"/>
    <col min="5897" max="5898" width="36.7109375" style="73" customWidth="1"/>
    <col min="5899" max="5899" width="4.7109375" style="73" customWidth="1"/>
    <col min="5900" max="5900" width="6.7109375" style="73" customWidth="1"/>
    <col min="5901" max="5901" width="15.7109375" style="73" customWidth="1"/>
    <col min="5902" max="5902" width="14.7109375" style="73" customWidth="1"/>
    <col min="5903" max="5903" width="7.7109375" style="73" customWidth="1"/>
    <col min="5904" max="5904" width="14.7109375" style="73" customWidth="1"/>
    <col min="5905" max="5906" width="9.7109375" style="73" customWidth="1"/>
    <col min="5907" max="5907" width="20.42578125" style="73" customWidth="1"/>
    <col min="5908" max="5911" width="8.5703125" style="73"/>
    <col min="5912" max="5912" width="9.7109375" style="73" bestFit="1" customWidth="1"/>
    <col min="5913" max="6150" width="8.5703125" style="73"/>
    <col min="6151" max="6151" width="7.140625" style="73" customWidth="1"/>
    <col min="6152" max="6152" width="15.7109375" style="73" customWidth="1"/>
    <col min="6153" max="6154" width="36.7109375" style="73" customWidth="1"/>
    <col min="6155" max="6155" width="4.7109375" style="73" customWidth="1"/>
    <col min="6156" max="6156" width="6.7109375" style="73" customWidth="1"/>
    <col min="6157" max="6157" width="15.7109375" style="73" customWidth="1"/>
    <col min="6158" max="6158" width="14.7109375" style="73" customWidth="1"/>
    <col min="6159" max="6159" width="7.7109375" style="73" customWidth="1"/>
    <col min="6160" max="6160" width="14.7109375" style="73" customWidth="1"/>
    <col min="6161" max="6162" width="9.7109375" style="73" customWidth="1"/>
    <col min="6163" max="6163" width="20.42578125" style="73" customWidth="1"/>
    <col min="6164" max="6167" width="8.5703125" style="73"/>
    <col min="6168" max="6168" width="9.7109375" style="73" bestFit="1" customWidth="1"/>
    <col min="6169" max="6406" width="8.5703125" style="73"/>
    <col min="6407" max="6407" width="7.140625" style="73" customWidth="1"/>
    <col min="6408" max="6408" width="15.7109375" style="73" customWidth="1"/>
    <col min="6409" max="6410" width="36.7109375" style="73" customWidth="1"/>
    <col min="6411" max="6411" width="4.7109375" style="73" customWidth="1"/>
    <col min="6412" max="6412" width="6.7109375" style="73" customWidth="1"/>
    <col min="6413" max="6413" width="15.7109375" style="73" customWidth="1"/>
    <col min="6414" max="6414" width="14.7109375" style="73" customWidth="1"/>
    <col min="6415" max="6415" width="7.7109375" style="73" customWidth="1"/>
    <col min="6416" max="6416" width="14.7109375" style="73" customWidth="1"/>
    <col min="6417" max="6418" width="9.7109375" style="73" customWidth="1"/>
    <col min="6419" max="6419" width="20.42578125" style="73" customWidth="1"/>
    <col min="6420" max="6423" width="8.5703125" style="73"/>
    <col min="6424" max="6424" width="9.7109375" style="73" bestFit="1" customWidth="1"/>
    <col min="6425" max="6662" width="8.5703125" style="73"/>
    <col min="6663" max="6663" width="7.140625" style="73" customWidth="1"/>
    <col min="6664" max="6664" width="15.7109375" style="73" customWidth="1"/>
    <col min="6665" max="6666" width="36.7109375" style="73" customWidth="1"/>
    <col min="6667" max="6667" width="4.7109375" style="73" customWidth="1"/>
    <col min="6668" max="6668" width="6.7109375" style="73" customWidth="1"/>
    <col min="6669" max="6669" width="15.7109375" style="73" customWidth="1"/>
    <col min="6670" max="6670" width="14.7109375" style="73" customWidth="1"/>
    <col min="6671" max="6671" width="7.7109375" style="73" customWidth="1"/>
    <col min="6672" max="6672" width="14.7109375" style="73" customWidth="1"/>
    <col min="6673" max="6674" width="9.7109375" style="73" customWidth="1"/>
    <col min="6675" max="6675" width="20.42578125" style="73" customWidth="1"/>
    <col min="6676" max="6679" width="8.5703125" style="73"/>
    <col min="6680" max="6680" width="9.7109375" style="73" bestFit="1" customWidth="1"/>
    <col min="6681" max="6918" width="8.5703125" style="73"/>
    <col min="6919" max="6919" width="7.140625" style="73" customWidth="1"/>
    <col min="6920" max="6920" width="15.7109375" style="73" customWidth="1"/>
    <col min="6921" max="6922" width="36.7109375" style="73" customWidth="1"/>
    <col min="6923" max="6923" width="4.7109375" style="73" customWidth="1"/>
    <col min="6924" max="6924" width="6.7109375" style="73" customWidth="1"/>
    <col min="6925" max="6925" width="15.7109375" style="73" customWidth="1"/>
    <col min="6926" max="6926" width="14.7109375" style="73" customWidth="1"/>
    <col min="6927" max="6927" width="7.7109375" style="73" customWidth="1"/>
    <col min="6928" max="6928" width="14.7109375" style="73" customWidth="1"/>
    <col min="6929" max="6930" width="9.7109375" style="73" customWidth="1"/>
    <col min="6931" max="6931" width="20.42578125" style="73" customWidth="1"/>
    <col min="6932" max="6935" width="8.5703125" style="73"/>
    <col min="6936" max="6936" width="9.7109375" style="73" bestFit="1" customWidth="1"/>
    <col min="6937" max="7174" width="8.5703125" style="73"/>
    <col min="7175" max="7175" width="7.140625" style="73" customWidth="1"/>
    <col min="7176" max="7176" width="15.7109375" style="73" customWidth="1"/>
    <col min="7177" max="7178" width="36.7109375" style="73" customWidth="1"/>
    <col min="7179" max="7179" width="4.7109375" style="73" customWidth="1"/>
    <col min="7180" max="7180" width="6.7109375" style="73" customWidth="1"/>
    <col min="7181" max="7181" width="15.7109375" style="73" customWidth="1"/>
    <col min="7182" max="7182" width="14.7109375" style="73" customWidth="1"/>
    <col min="7183" max="7183" width="7.7109375" style="73" customWidth="1"/>
    <col min="7184" max="7184" width="14.7109375" style="73" customWidth="1"/>
    <col min="7185" max="7186" width="9.7109375" style="73" customWidth="1"/>
    <col min="7187" max="7187" width="20.42578125" style="73" customWidth="1"/>
    <col min="7188" max="7191" width="8.5703125" style="73"/>
    <col min="7192" max="7192" width="9.7109375" style="73" bestFit="1" customWidth="1"/>
    <col min="7193" max="7430" width="8.5703125" style="73"/>
    <col min="7431" max="7431" width="7.140625" style="73" customWidth="1"/>
    <col min="7432" max="7432" width="15.7109375" style="73" customWidth="1"/>
    <col min="7433" max="7434" width="36.7109375" style="73" customWidth="1"/>
    <col min="7435" max="7435" width="4.7109375" style="73" customWidth="1"/>
    <col min="7436" max="7436" width="6.7109375" style="73" customWidth="1"/>
    <col min="7437" max="7437" width="15.7109375" style="73" customWidth="1"/>
    <col min="7438" max="7438" width="14.7109375" style="73" customWidth="1"/>
    <col min="7439" max="7439" width="7.7109375" style="73" customWidth="1"/>
    <col min="7440" max="7440" width="14.7109375" style="73" customWidth="1"/>
    <col min="7441" max="7442" width="9.7109375" style="73" customWidth="1"/>
    <col min="7443" max="7443" width="20.42578125" style="73" customWidth="1"/>
    <col min="7444" max="7447" width="8.5703125" style="73"/>
    <col min="7448" max="7448" width="9.7109375" style="73" bestFit="1" customWidth="1"/>
    <col min="7449" max="7686" width="8.5703125" style="73"/>
    <col min="7687" max="7687" width="7.140625" style="73" customWidth="1"/>
    <col min="7688" max="7688" width="15.7109375" style="73" customWidth="1"/>
    <col min="7689" max="7690" width="36.7109375" style="73" customWidth="1"/>
    <col min="7691" max="7691" width="4.7109375" style="73" customWidth="1"/>
    <col min="7692" max="7692" width="6.7109375" style="73" customWidth="1"/>
    <col min="7693" max="7693" width="15.7109375" style="73" customWidth="1"/>
    <col min="7694" max="7694" width="14.7109375" style="73" customWidth="1"/>
    <col min="7695" max="7695" width="7.7109375" style="73" customWidth="1"/>
    <col min="7696" max="7696" width="14.7109375" style="73" customWidth="1"/>
    <col min="7697" max="7698" width="9.7109375" style="73" customWidth="1"/>
    <col min="7699" max="7699" width="20.42578125" style="73" customWidth="1"/>
    <col min="7700" max="7703" width="8.5703125" style="73"/>
    <col min="7704" max="7704" width="9.7109375" style="73" bestFit="1" customWidth="1"/>
    <col min="7705" max="7942" width="8.5703125" style="73"/>
    <col min="7943" max="7943" width="7.140625" style="73" customWidth="1"/>
    <col min="7944" max="7944" width="15.7109375" style="73" customWidth="1"/>
    <col min="7945" max="7946" width="36.7109375" style="73" customWidth="1"/>
    <col min="7947" max="7947" width="4.7109375" style="73" customWidth="1"/>
    <col min="7948" max="7948" width="6.7109375" style="73" customWidth="1"/>
    <col min="7949" max="7949" width="15.7109375" style="73" customWidth="1"/>
    <col min="7950" max="7950" width="14.7109375" style="73" customWidth="1"/>
    <col min="7951" max="7951" width="7.7109375" style="73" customWidth="1"/>
    <col min="7952" max="7952" width="14.7109375" style="73" customWidth="1"/>
    <col min="7953" max="7954" width="9.7109375" style="73" customWidth="1"/>
    <col min="7955" max="7955" width="20.42578125" style="73" customWidth="1"/>
    <col min="7956" max="7959" width="8.5703125" style="73"/>
    <col min="7960" max="7960" width="9.7109375" style="73" bestFit="1" customWidth="1"/>
    <col min="7961" max="8198" width="8.5703125" style="73"/>
    <col min="8199" max="8199" width="7.140625" style="73" customWidth="1"/>
    <col min="8200" max="8200" width="15.7109375" style="73" customWidth="1"/>
    <col min="8201" max="8202" width="36.7109375" style="73" customWidth="1"/>
    <col min="8203" max="8203" width="4.7109375" style="73" customWidth="1"/>
    <col min="8204" max="8204" width="6.7109375" style="73" customWidth="1"/>
    <col min="8205" max="8205" width="15.7109375" style="73" customWidth="1"/>
    <col min="8206" max="8206" width="14.7109375" style="73" customWidth="1"/>
    <col min="8207" max="8207" width="7.7109375" style="73" customWidth="1"/>
    <col min="8208" max="8208" width="14.7109375" style="73" customWidth="1"/>
    <col min="8209" max="8210" width="9.7109375" style="73" customWidth="1"/>
    <col min="8211" max="8211" width="20.42578125" style="73" customWidth="1"/>
    <col min="8212" max="8215" width="8.5703125" style="73"/>
    <col min="8216" max="8216" width="9.7109375" style="73" bestFit="1" customWidth="1"/>
    <col min="8217" max="8454" width="8.5703125" style="73"/>
    <col min="8455" max="8455" width="7.140625" style="73" customWidth="1"/>
    <col min="8456" max="8456" width="15.7109375" style="73" customWidth="1"/>
    <col min="8457" max="8458" width="36.7109375" style="73" customWidth="1"/>
    <col min="8459" max="8459" width="4.7109375" style="73" customWidth="1"/>
    <col min="8460" max="8460" width="6.7109375" style="73" customWidth="1"/>
    <col min="8461" max="8461" width="15.7109375" style="73" customWidth="1"/>
    <col min="8462" max="8462" width="14.7109375" style="73" customWidth="1"/>
    <col min="8463" max="8463" width="7.7109375" style="73" customWidth="1"/>
    <col min="8464" max="8464" width="14.7109375" style="73" customWidth="1"/>
    <col min="8465" max="8466" width="9.7109375" style="73" customWidth="1"/>
    <col min="8467" max="8467" width="20.42578125" style="73" customWidth="1"/>
    <col min="8468" max="8471" width="8.5703125" style="73"/>
    <col min="8472" max="8472" width="9.7109375" style="73" bestFit="1" customWidth="1"/>
    <col min="8473" max="8710" width="8.5703125" style="73"/>
    <col min="8711" max="8711" width="7.140625" style="73" customWidth="1"/>
    <col min="8712" max="8712" width="15.7109375" style="73" customWidth="1"/>
    <col min="8713" max="8714" width="36.7109375" style="73" customWidth="1"/>
    <col min="8715" max="8715" width="4.7109375" style="73" customWidth="1"/>
    <col min="8716" max="8716" width="6.7109375" style="73" customWidth="1"/>
    <col min="8717" max="8717" width="15.7109375" style="73" customWidth="1"/>
    <col min="8718" max="8718" width="14.7109375" style="73" customWidth="1"/>
    <col min="8719" max="8719" width="7.7109375" style="73" customWidth="1"/>
    <col min="8720" max="8720" width="14.7109375" style="73" customWidth="1"/>
    <col min="8721" max="8722" width="9.7109375" style="73" customWidth="1"/>
    <col min="8723" max="8723" width="20.42578125" style="73" customWidth="1"/>
    <col min="8724" max="8727" width="8.5703125" style="73"/>
    <col min="8728" max="8728" width="9.7109375" style="73" bestFit="1" customWidth="1"/>
    <col min="8729" max="8966" width="8.5703125" style="73"/>
    <col min="8967" max="8967" width="7.140625" style="73" customWidth="1"/>
    <col min="8968" max="8968" width="15.7109375" style="73" customWidth="1"/>
    <col min="8969" max="8970" width="36.7109375" style="73" customWidth="1"/>
    <col min="8971" max="8971" width="4.7109375" style="73" customWidth="1"/>
    <col min="8972" max="8972" width="6.7109375" style="73" customWidth="1"/>
    <col min="8973" max="8973" width="15.7109375" style="73" customWidth="1"/>
    <col min="8974" max="8974" width="14.7109375" style="73" customWidth="1"/>
    <col min="8975" max="8975" width="7.7109375" style="73" customWidth="1"/>
    <col min="8976" max="8976" width="14.7109375" style="73" customWidth="1"/>
    <col min="8977" max="8978" width="9.7109375" style="73" customWidth="1"/>
    <col min="8979" max="8979" width="20.42578125" style="73" customWidth="1"/>
    <col min="8980" max="8983" width="8.5703125" style="73"/>
    <col min="8984" max="8984" width="9.7109375" style="73" bestFit="1" customWidth="1"/>
    <col min="8985" max="9222" width="8.5703125" style="73"/>
    <col min="9223" max="9223" width="7.140625" style="73" customWidth="1"/>
    <col min="9224" max="9224" width="15.7109375" style="73" customWidth="1"/>
    <col min="9225" max="9226" width="36.7109375" style="73" customWidth="1"/>
    <col min="9227" max="9227" width="4.7109375" style="73" customWidth="1"/>
    <col min="9228" max="9228" width="6.7109375" style="73" customWidth="1"/>
    <col min="9229" max="9229" width="15.7109375" style="73" customWidth="1"/>
    <col min="9230" max="9230" width="14.7109375" style="73" customWidth="1"/>
    <col min="9231" max="9231" width="7.7109375" style="73" customWidth="1"/>
    <col min="9232" max="9232" width="14.7109375" style="73" customWidth="1"/>
    <col min="9233" max="9234" width="9.7109375" style="73" customWidth="1"/>
    <col min="9235" max="9235" width="20.42578125" style="73" customWidth="1"/>
    <col min="9236" max="9239" width="8.5703125" style="73"/>
    <col min="9240" max="9240" width="9.7109375" style="73" bestFit="1" customWidth="1"/>
    <col min="9241" max="9478" width="8.5703125" style="73"/>
    <col min="9479" max="9479" width="7.140625" style="73" customWidth="1"/>
    <col min="9480" max="9480" width="15.7109375" style="73" customWidth="1"/>
    <col min="9481" max="9482" width="36.7109375" style="73" customWidth="1"/>
    <col min="9483" max="9483" width="4.7109375" style="73" customWidth="1"/>
    <col min="9484" max="9484" width="6.7109375" style="73" customWidth="1"/>
    <col min="9485" max="9485" width="15.7109375" style="73" customWidth="1"/>
    <col min="9486" max="9486" width="14.7109375" style="73" customWidth="1"/>
    <col min="9487" max="9487" width="7.7109375" style="73" customWidth="1"/>
    <col min="9488" max="9488" width="14.7109375" style="73" customWidth="1"/>
    <col min="9489" max="9490" width="9.7109375" style="73" customWidth="1"/>
    <col min="9491" max="9491" width="20.42578125" style="73" customWidth="1"/>
    <col min="9492" max="9495" width="8.5703125" style="73"/>
    <col min="9496" max="9496" width="9.7109375" style="73" bestFit="1" customWidth="1"/>
    <col min="9497" max="9734" width="8.5703125" style="73"/>
    <col min="9735" max="9735" width="7.140625" style="73" customWidth="1"/>
    <col min="9736" max="9736" width="15.7109375" style="73" customWidth="1"/>
    <col min="9737" max="9738" width="36.7109375" style="73" customWidth="1"/>
    <col min="9739" max="9739" width="4.7109375" style="73" customWidth="1"/>
    <col min="9740" max="9740" width="6.7109375" style="73" customWidth="1"/>
    <col min="9741" max="9741" width="15.7109375" style="73" customWidth="1"/>
    <col min="9742" max="9742" width="14.7109375" style="73" customWidth="1"/>
    <col min="9743" max="9743" width="7.7109375" style="73" customWidth="1"/>
    <col min="9744" max="9744" width="14.7109375" style="73" customWidth="1"/>
    <col min="9745" max="9746" width="9.7109375" style="73" customWidth="1"/>
    <col min="9747" max="9747" width="20.42578125" style="73" customWidth="1"/>
    <col min="9748" max="9751" width="8.5703125" style="73"/>
    <col min="9752" max="9752" width="9.7109375" style="73" bestFit="1" customWidth="1"/>
    <col min="9753" max="9990" width="8.5703125" style="73"/>
    <col min="9991" max="9991" width="7.140625" style="73" customWidth="1"/>
    <col min="9992" max="9992" width="15.7109375" style="73" customWidth="1"/>
    <col min="9993" max="9994" width="36.7109375" style="73" customWidth="1"/>
    <col min="9995" max="9995" width="4.7109375" style="73" customWidth="1"/>
    <col min="9996" max="9996" width="6.7109375" style="73" customWidth="1"/>
    <col min="9997" max="9997" width="15.7109375" style="73" customWidth="1"/>
    <col min="9998" max="9998" width="14.7109375" style="73" customWidth="1"/>
    <col min="9999" max="9999" width="7.7109375" style="73" customWidth="1"/>
    <col min="10000" max="10000" width="14.7109375" style="73" customWidth="1"/>
    <col min="10001" max="10002" width="9.7109375" style="73" customWidth="1"/>
    <col min="10003" max="10003" width="20.42578125" style="73" customWidth="1"/>
    <col min="10004" max="10007" width="8.5703125" style="73"/>
    <col min="10008" max="10008" width="9.7109375" style="73" bestFit="1" customWidth="1"/>
    <col min="10009" max="10246" width="8.5703125" style="73"/>
    <col min="10247" max="10247" width="7.140625" style="73" customWidth="1"/>
    <col min="10248" max="10248" width="15.7109375" style="73" customWidth="1"/>
    <col min="10249" max="10250" width="36.7109375" style="73" customWidth="1"/>
    <col min="10251" max="10251" width="4.7109375" style="73" customWidth="1"/>
    <col min="10252" max="10252" width="6.7109375" style="73" customWidth="1"/>
    <col min="10253" max="10253" width="15.7109375" style="73" customWidth="1"/>
    <col min="10254" max="10254" width="14.7109375" style="73" customWidth="1"/>
    <col min="10255" max="10255" width="7.7109375" style="73" customWidth="1"/>
    <col min="10256" max="10256" width="14.7109375" style="73" customWidth="1"/>
    <col min="10257" max="10258" width="9.7109375" style="73" customWidth="1"/>
    <col min="10259" max="10259" width="20.42578125" style="73" customWidth="1"/>
    <col min="10260" max="10263" width="8.5703125" style="73"/>
    <col min="10264" max="10264" width="9.7109375" style="73" bestFit="1" customWidth="1"/>
    <col min="10265" max="10502" width="8.5703125" style="73"/>
    <col min="10503" max="10503" width="7.140625" style="73" customWidth="1"/>
    <col min="10504" max="10504" width="15.7109375" style="73" customWidth="1"/>
    <col min="10505" max="10506" width="36.7109375" style="73" customWidth="1"/>
    <col min="10507" max="10507" width="4.7109375" style="73" customWidth="1"/>
    <col min="10508" max="10508" width="6.7109375" style="73" customWidth="1"/>
    <col min="10509" max="10509" width="15.7109375" style="73" customWidth="1"/>
    <col min="10510" max="10510" width="14.7109375" style="73" customWidth="1"/>
    <col min="10511" max="10511" width="7.7109375" style="73" customWidth="1"/>
    <col min="10512" max="10512" width="14.7109375" style="73" customWidth="1"/>
    <col min="10513" max="10514" width="9.7109375" style="73" customWidth="1"/>
    <col min="10515" max="10515" width="20.42578125" style="73" customWidth="1"/>
    <col min="10516" max="10519" width="8.5703125" style="73"/>
    <col min="10520" max="10520" width="9.7109375" style="73" bestFit="1" customWidth="1"/>
    <col min="10521" max="10758" width="8.5703125" style="73"/>
    <col min="10759" max="10759" width="7.140625" style="73" customWidth="1"/>
    <col min="10760" max="10760" width="15.7109375" style="73" customWidth="1"/>
    <col min="10761" max="10762" width="36.7109375" style="73" customWidth="1"/>
    <col min="10763" max="10763" width="4.7109375" style="73" customWidth="1"/>
    <col min="10764" max="10764" width="6.7109375" style="73" customWidth="1"/>
    <col min="10765" max="10765" width="15.7109375" style="73" customWidth="1"/>
    <col min="10766" max="10766" width="14.7109375" style="73" customWidth="1"/>
    <col min="10767" max="10767" width="7.7109375" style="73" customWidth="1"/>
    <col min="10768" max="10768" width="14.7109375" style="73" customWidth="1"/>
    <col min="10769" max="10770" width="9.7109375" style="73" customWidth="1"/>
    <col min="10771" max="10771" width="20.42578125" style="73" customWidth="1"/>
    <col min="10772" max="10775" width="8.5703125" style="73"/>
    <col min="10776" max="10776" width="9.7109375" style="73" bestFit="1" customWidth="1"/>
    <col min="10777" max="11014" width="8.5703125" style="73"/>
    <col min="11015" max="11015" width="7.140625" style="73" customWidth="1"/>
    <col min="11016" max="11016" width="15.7109375" style="73" customWidth="1"/>
    <col min="11017" max="11018" width="36.7109375" style="73" customWidth="1"/>
    <col min="11019" max="11019" width="4.7109375" style="73" customWidth="1"/>
    <col min="11020" max="11020" width="6.7109375" style="73" customWidth="1"/>
    <col min="11021" max="11021" width="15.7109375" style="73" customWidth="1"/>
    <col min="11022" max="11022" width="14.7109375" style="73" customWidth="1"/>
    <col min="11023" max="11023" width="7.7109375" style="73" customWidth="1"/>
    <col min="11024" max="11024" width="14.7109375" style="73" customWidth="1"/>
    <col min="11025" max="11026" width="9.7109375" style="73" customWidth="1"/>
    <col min="11027" max="11027" width="20.42578125" style="73" customWidth="1"/>
    <col min="11028" max="11031" width="8.5703125" style="73"/>
    <col min="11032" max="11032" width="9.7109375" style="73" bestFit="1" customWidth="1"/>
    <col min="11033" max="11270" width="8.5703125" style="73"/>
    <col min="11271" max="11271" width="7.140625" style="73" customWidth="1"/>
    <col min="11272" max="11272" width="15.7109375" style="73" customWidth="1"/>
    <col min="11273" max="11274" width="36.7109375" style="73" customWidth="1"/>
    <col min="11275" max="11275" width="4.7109375" style="73" customWidth="1"/>
    <col min="11276" max="11276" width="6.7109375" style="73" customWidth="1"/>
    <col min="11277" max="11277" width="15.7109375" style="73" customWidth="1"/>
    <col min="11278" max="11278" width="14.7109375" style="73" customWidth="1"/>
    <col min="11279" max="11279" width="7.7109375" style="73" customWidth="1"/>
    <col min="11280" max="11280" width="14.7109375" style="73" customWidth="1"/>
    <col min="11281" max="11282" width="9.7109375" style="73" customWidth="1"/>
    <col min="11283" max="11283" width="20.42578125" style="73" customWidth="1"/>
    <col min="11284" max="11287" width="8.5703125" style="73"/>
    <col min="11288" max="11288" width="9.7109375" style="73" bestFit="1" customWidth="1"/>
    <col min="11289" max="11526" width="8.5703125" style="73"/>
    <col min="11527" max="11527" width="7.140625" style="73" customWidth="1"/>
    <col min="11528" max="11528" width="15.7109375" style="73" customWidth="1"/>
    <col min="11529" max="11530" width="36.7109375" style="73" customWidth="1"/>
    <col min="11531" max="11531" width="4.7109375" style="73" customWidth="1"/>
    <col min="11532" max="11532" width="6.7109375" style="73" customWidth="1"/>
    <col min="11533" max="11533" width="15.7109375" style="73" customWidth="1"/>
    <col min="11534" max="11534" width="14.7109375" style="73" customWidth="1"/>
    <col min="11535" max="11535" width="7.7109375" style="73" customWidth="1"/>
    <col min="11536" max="11536" width="14.7109375" style="73" customWidth="1"/>
    <col min="11537" max="11538" width="9.7109375" style="73" customWidth="1"/>
    <col min="11539" max="11539" width="20.42578125" style="73" customWidth="1"/>
    <col min="11540" max="11543" width="8.5703125" style="73"/>
    <col min="11544" max="11544" width="9.7109375" style="73" bestFit="1" customWidth="1"/>
    <col min="11545" max="11782" width="8.5703125" style="73"/>
    <col min="11783" max="11783" width="7.140625" style="73" customWidth="1"/>
    <col min="11784" max="11784" width="15.7109375" style="73" customWidth="1"/>
    <col min="11785" max="11786" width="36.7109375" style="73" customWidth="1"/>
    <col min="11787" max="11787" width="4.7109375" style="73" customWidth="1"/>
    <col min="11788" max="11788" width="6.7109375" style="73" customWidth="1"/>
    <col min="11789" max="11789" width="15.7109375" style="73" customWidth="1"/>
    <col min="11790" max="11790" width="14.7109375" style="73" customWidth="1"/>
    <col min="11791" max="11791" width="7.7109375" style="73" customWidth="1"/>
    <col min="11792" max="11792" width="14.7109375" style="73" customWidth="1"/>
    <col min="11793" max="11794" width="9.7109375" style="73" customWidth="1"/>
    <col min="11795" max="11795" width="20.42578125" style="73" customWidth="1"/>
    <col min="11796" max="11799" width="8.5703125" style="73"/>
    <col min="11800" max="11800" width="9.7109375" style="73" bestFit="1" customWidth="1"/>
    <col min="11801" max="12038" width="8.5703125" style="73"/>
    <col min="12039" max="12039" width="7.140625" style="73" customWidth="1"/>
    <col min="12040" max="12040" width="15.7109375" style="73" customWidth="1"/>
    <col min="12041" max="12042" width="36.7109375" style="73" customWidth="1"/>
    <col min="12043" max="12043" width="4.7109375" style="73" customWidth="1"/>
    <col min="12044" max="12044" width="6.7109375" style="73" customWidth="1"/>
    <col min="12045" max="12045" width="15.7109375" style="73" customWidth="1"/>
    <col min="12046" max="12046" width="14.7109375" style="73" customWidth="1"/>
    <col min="12047" max="12047" width="7.7109375" style="73" customWidth="1"/>
    <col min="12048" max="12048" width="14.7109375" style="73" customWidth="1"/>
    <col min="12049" max="12050" width="9.7109375" style="73" customWidth="1"/>
    <col min="12051" max="12051" width="20.42578125" style="73" customWidth="1"/>
    <col min="12052" max="12055" width="8.5703125" style="73"/>
    <col min="12056" max="12056" width="9.7109375" style="73" bestFit="1" customWidth="1"/>
    <col min="12057" max="12294" width="8.5703125" style="73"/>
    <col min="12295" max="12295" width="7.140625" style="73" customWidth="1"/>
    <col min="12296" max="12296" width="15.7109375" style="73" customWidth="1"/>
    <col min="12297" max="12298" width="36.7109375" style="73" customWidth="1"/>
    <col min="12299" max="12299" width="4.7109375" style="73" customWidth="1"/>
    <col min="12300" max="12300" width="6.7109375" style="73" customWidth="1"/>
    <col min="12301" max="12301" width="15.7109375" style="73" customWidth="1"/>
    <col min="12302" max="12302" width="14.7109375" style="73" customWidth="1"/>
    <col min="12303" max="12303" width="7.7109375" style="73" customWidth="1"/>
    <col min="12304" max="12304" width="14.7109375" style="73" customWidth="1"/>
    <col min="12305" max="12306" width="9.7109375" style="73" customWidth="1"/>
    <col min="12307" max="12307" width="20.42578125" style="73" customWidth="1"/>
    <col min="12308" max="12311" width="8.5703125" style="73"/>
    <col min="12312" max="12312" width="9.7109375" style="73" bestFit="1" customWidth="1"/>
    <col min="12313" max="12550" width="8.5703125" style="73"/>
    <col min="12551" max="12551" width="7.140625" style="73" customWidth="1"/>
    <col min="12552" max="12552" width="15.7109375" style="73" customWidth="1"/>
    <col min="12553" max="12554" width="36.7109375" style="73" customWidth="1"/>
    <col min="12555" max="12555" width="4.7109375" style="73" customWidth="1"/>
    <col min="12556" max="12556" width="6.7109375" style="73" customWidth="1"/>
    <col min="12557" max="12557" width="15.7109375" style="73" customWidth="1"/>
    <col min="12558" max="12558" width="14.7109375" style="73" customWidth="1"/>
    <col min="12559" max="12559" width="7.7109375" style="73" customWidth="1"/>
    <col min="12560" max="12560" width="14.7109375" style="73" customWidth="1"/>
    <col min="12561" max="12562" width="9.7109375" style="73" customWidth="1"/>
    <col min="12563" max="12563" width="20.42578125" style="73" customWidth="1"/>
    <col min="12564" max="12567" width="8.5703125" style="73"/>
    <col min="12568" max="12568" width="9.7109375" style="73" bestFit="1" customWidth="1"/>
    <col min="12569" max="12806" width="8.5703125" style="73"/>
    <col min="12807" max="12807" width="7.140625" style="73" customWidth="1"/>
    <col min="12808" max="12808" width="15.7109375" style="73" customWidth="1"/>
    <col min="12809" max="12810" width="36.7109375" style="73" customWidth="1"/>
    <col min="12811" max="12811" width="4.7109375" style="73" customWidth="1"/>
    <col min="12812" max="12812" width="6.7109375" style="73" customWidth="1"/>
    <col min="12813" max="12813" width="15.7109375" style="73" customWidth="1"/>
    <col min="12814" max="12814" width="14.7109375" style="73" customWidth="1"/>
    <col min="12815" max="12815" width="7.7109375" style="73" customWidth="1"/>
    <col min="12816" max="12816" width="14.7109375" style="73" customWidth="1"/>
    <col min="12817" max="12818" width="9.7109375" style="73" customWidth="1"/>
    <col min="12819" max="12819" width="20.42578125" style="73" customWidth="1"/>
    <col min="12820" max="12823" width="8.5703125" style="73"/>
    <col min="12824" max="12824" width="9.7109375" style="73" bestFit="1" customWidth="1"/>
    <col min="12825" max="13062" width="8.5703125" style="73"/>
    <col min="13063" max="13063" width="7.140625" style="73" customWidth="1"/>
    <col min="13064" max="13064" width="15.7109375" style="73" customWidth="1"/>
    <col min="13065" max="13066" width="36.7109375" style="73" customWidth="1"/>
    <col min="13067" max="13067" width="4.7109375" style="73" customWidth="1"/>
    <col min="13068" max="13068" width="6.7109375" style="73" customWidth="1"/>
    <col min="13069" max="13069" width="15.7109375" style="73" customWidth="1"/>
    <col min="13070" max="13070" width="14.7109375" style="73" customWidth="1"/>
    <col min="13071" max="13071" width="7.7109375" style="73" customWidth="1"/>
    <col min="13072" max="13072" width="14.7109375" style="73" customWidth="1"/>
    <col min="13073" max="13074" width="9.7109375" style="73" customWidth="1"/>
    <col min="13075" max="13075" width="20.42578125" style="73" customWidth="1"/>
    <col min="13076" max="13079" width="8.5703125" style="73"/>
    <col min="13080" max="13080" width="9.7109375" style="73" bestFit="1" customWidth="1"/>
    <col min="13081" max="13318" width="8.5703125" style="73"/>
    <col min="13319" max="13319" width="7.140625" style="73" customWidth="1"/>
    <col min="13320" max="13320" width="15.7109375" style="73" customWidth="1"/>
    <col min="13321" max="13322" width="36.7109375" style="73" customWidth="1"/>
    <col min="13323" max="13323" width="4.7109375" style="73" customWidth="1"/>
    <col min="13324" max="13324" width="6.7109375" style="73" customWidth="1"/>
    <col min="13325" max="13325" width="15.7109375" style="73" customWidth="1"/>
    <col min="13326" max="13326" width="14.7109375" style="73" customWidth="1"/>
    <col min="13327" max="13327" width="7.7109375" style="73" customWidth="1"/>
    <col min="13328" max="13328" width="14.7109375" style="73" customWidth="1"/>
    <col min="13329" max="13330" width="9.7109375" style="73" customWidth="1"/>
    <col min="13331" max="13331" width="20.42578125" style="73" customWidth="1"/>
    <col min="13332" max="13335" width="8.5703125" style="73"/>
    <col min="13336" max="13336" width="9.7109375" style="73" bestFit="1" customWidth="1"/>
    <col min="13337" max="13574" width="8.5703125" style="73"/>
    <col min="13575" max="13575" width="7.140625" style="73" customWidth="1"/>
    <col min="13576" max="13576" width="15.7109375" style="73" customWidth="1"/>
    <col min="13577" max="13578" width="36.7109375" style="73" customWidth="1"/>
    <col min="13579" max="13579" width="4.7109375" style="73" customWidth="1"/>
    <col min="13580" max="13580" width="6.7109375" style="73" customWidth="1"/>
    <col min="13581" max="13581" width="15.7109375" style="73" customWidth="1"/>
    <col min="13582" max="13582" width="14.7109375" style="73" customWidth="1"/>
    <col min="13583" max="13583" width="7.7109375" style="73" customWidth="1"/>
    <col min="13584" max="13584" width="14.7109375" style="73" customWidth="1"/>
    <col min="13585" max="13586" width="9.7109375" style="73" customWidth="1"/>
    <col min="13587" max="13587" width="20.42578125" style="73" customWidth="1"/>
    <col min="13588" max="13591" width="8.5703125" style="73"/>
    <col min="13592" max="13592" width="9.7109375" style="73" bestFit="1" customWidth="1"/>
    <col min="13593" max="13830" width="8.5703125" style="73"/>
    <col min="13831" max="13831" width="7.140625" style="73" customWidth="1"/>
    <col min="13832" max="13832" width="15.7109375" style="73" customWidth="1"/>
    <col min="13833" max="13834" width="36.7109375" style="73" customWidth="1"/>
    <col min="13835" max="13835" width="4.7109375" style="73" customWidth="1"/>
    <col min="13836" max="13836" width="6.7109375" style="73" customWidth="1"/>
    <col min="13837" max="13837" width="15.7109375" style="73" customWidth="1"/>
    <col min="13838" max="13838" width="14.7109375" style="73" customWidth="1"/>
    <col min="13839" max="13839" width="7.7109375" style="73" customWidth="1"/>
    <col min="13840" max="13840" width="14.7109375" style="73" customWidth="1"/>
    <col min="13841" max="13842" width="9.7109375" style="73" customWidth="1"/>
    <col min="13843" max="13843" width="20.42578125" style="73" customWidth="1"/>
    <col min="13844" max="13847" width="8.5703125" style="73"/>
    <col min="13848" max="13848" width="9.7109375" style="73" bestFit="1" customWidth="1"/>
    <col min="13849" max="14086" width="8.5703125" style="73"/>
    <col min="14087" max="14087" width="7.140625" style="73" customWidth="1"/>
    <col min="14088" max="14088" width="15.7109375" style="73" customWidth="1"/>
    <col min="14089" max="14090" width="36.7109375" style="73" customWidth="1"/>
    <col min="14091" max="14091" width="4.7109375" style="73" customWidth="1"/>
    <col min="14092" max="14092" width="6.7109375" style="73" customWidth="1"/>
    <col min="14093" max="14093" width="15.7109375" style="73" customWidth="1"/>
    <col min="14094" max="14094" width="14.7109375" style="73" customWidth="1"/>
    <col min="14095" max="14095" width="7.7109375" style="73" customWidth="1"/>
    <col min="14096" max="14096" width="14.7109375" style="73" customWidth="1"/>
    <col min="14097" max="14098" width="9.7109375" style="73" customWidth="1"/>
    <col min="14099" max="14099" width="20.42578125" style="73" customWidth="1"/>
    <col min="14100" max="14103" width="8.5703125" style="73"/>
    <col min="14104" max="14104" width="9.7109375" style="73" bestFit="1" customWidth="1"/>
    <col min="14105" max="14342" width="8.5703125" style="73"/>
    <col min="14343" max="14343" width="7.140625" style="73" customWidth="1"/>
    <col min="14344" max="14344" width="15.7109375" style="73" customWidth="1"/>
    <col min="14345" max="14346" width="36.7109375" style="73" customWidth="1"/>
    <col min="14347" max="14347" width="4.7109375" style="73" customWidth="1"/>
    <col min="14348" max="14348" width="6.7109375" style="73" customWidth="1"/>
    <col min="14349" max="14349" width="15.7109375" style="73" customWidth="1"/>
    <col min="14350" max="14350" width="14.7109375" style="73" customWidth="1"/>
    <col min="14351" max="14351" width="7.7109375" style="73" customWidth="1"/>
    <col min="14352" max="14352" width="14.7109375" style="73" customWidth="1"/>
    <col min="14353" max="14354" width="9.7109375" style="73" customWidth="1"/>
    <col min="14355" max="14355" width="20.42578125" style="73" customWidth="1"/>
    <col min="14356" max="14359" width="8.5703125" style="73"/>
    <col min="14360" max="14360" width="9.7109375" style="73" bestFit="1" customWidth="1"/>
    <col min="14361" max="14598" width="8.5703125" style="73"/>
    <col min="14599" max="14599" width="7.140625" style="73" customWidth="1"/>
    <col min="14600" max="14600" width="15.7109375" style="73" customWidth="1"/>
    <col min="14601" max="14602" width="36.7109375" style="73" customWidth="1"/>
    <col min="14603" max="14603" width="4.7109375" style="73" customWidth="1"/>
    <col min="14604" max="14604" width="6.7109375" style="73" customWidth="1"/>
    <col min="14605" max="14605" width="15.7109375" style="73" customWidth="1"/>
    <col min="14606" max="14606" width="14.7109375" style="73" customWidth="1"/>
    <col min="14607" max="14607" width="7.7109375" style="73" customWidth="1"/>
    <col min="14608" max="14608" width="14.7109375" style="73" customWidth="1"/>
    <col min="14609" max="14610" width="9.7109375" style="73" customWidth="1"/>
    <col min="14611" max="14611" width="20.42578125" style="73" customWidth="1"/>
    <col min="14612" max="14615" width="8.5703125" style="73"/>
    <col min="14616" max="14616" width="9.7109375" style="73" bestFit="1" customWidth="1"/>
    <col min="14617" max="14854" width="8.5703125" style="73"/>
    <col min="14855" max="14855" width="7.140625" style="73" customWidth="1"/>
    <col min="14856" max="14856" width="15.7109375" style="73" customWidth="1"/>
    <col min="14857" max="14858" width="36.7109375" style="73" customWidth="1"/>
    <col min="14859" max="14859" width="4.7109375" style="73" customWidth="1"/>
    <col min="14860" max="14860" width="6.7109375" style="73" customWidth="1"/>
    <col min="14861" max="14861" width="15.7109375" style="73" customWidth="1"/>
    <col min="14862" max="14862" width="14.7109375" style="73" customWidth="1"/>
    <col min="14863" max="14863" width="7.7109375" style="73" customWidth="1"/>
    <col min="14864" max="14864" width="14.7109375" style="73" customWidth="1"/>
    <col min="14865" max="14866" width="9.7109375" style="73" customWidth="1"/>
    <col min="14867" max="14867" width="20.42578125" style="73" customWidth="1"/>
    <col min="14868" max="14871" width="8.5703125" style="73"/>
    <col min="14872" max="14872" width="9.7109375" style="73" bestFit="1" customWidth="1"/>
    <col min="14873" max="15110" width="8.5703125" style="73"/>
    <col min="15111" max="15111" width="7.140625" style="73" customWidth="1"/>
    <col min="15112" max="15112" width="15.7109375" style="73" customWidth="1"/>
    <col min="15113" max="15114" width="36.7109375" style="73" customWidth="1"/>
    <col min="15115" max="15115" width="4.7109375" style="73" customWidth="1"/>
    <col min="15116" max="15116" width="6.7109375" style="73" customWidth="1"/>
    <col min="15117" max="15117" width="15.7109375" style="73" customWidth="1"/>
    <col min="15118" max="15118" width="14.7109375" style="73" customWidth="1"/>
    <col min="15119" max="15119" width="7.7109375" style="73" customWidth="1"/>
    <col min="15120" max="15120" width="14.7109375" style="73" customWidth="1"/>
    <col min="15121" max="15122" width="9.7109375" style="73" customWidth="1"/>
    <col min="15123" max="15123" width="20.42578125" style="73" customWidth="1"/>
    <col min="15124" max="15127" width="8.5703125" style="73"/>
    <col min="15128" max="15128" width="9.7109375" style="73" bestFit="1" customWidth="1"/>
    <col min="15129" max="15366" width="8.5703125" style="73"/>
    <col min="15367" max="15367" width="7.140625" style="73" customWidth="1"/>
    <col min="15368" max="15368" width="15.7109375" style="73" customWidth="1"/>
    <col min="15369" max="15370" width="36.7109375" style="73" customWidth="1"/>
    <col min="15371" max="15371" width="4.7109375" style="73" customWidth="1"/>
    <col min="15372" max="15372" width="6.7109375" style="73" customWidth="1"/>
    <col min="15373" max="15373" width="15.7109375" style="73" customWidth="1"/>
    <col min="15374" max="15374" width="14.7109375" style="73" customWidth="1"/>
    <col min="15375" max="15375" width="7.7109375" style="73" customWidth="1"/>
    <col min="15376" max="15376" width="14.7109375" style="73" customWidth="1"/>
    <col min="15377" max="15378" width="9.7109375" style="73" customWidth="1"/>
    <col min="15379" max="15379" width="20.42578125" style="73" customWidth="1"/>
    <col min="15380" max="15383" width="8.5703125" style="73"/>
    <col min="15384" max="15384" width="9.7109375" style="73" bestFit="1" customWidth="1"/>
    <col min="15385" max="15622" width="8.5703125" style="73"/>
    <col min="15623" max="15623" width="7.140625" style="73" customWidth="1"/>
    <col min="15624" max="15624" width="15.7109375" style="73" customWidth="1"/>
    <col min="15625" max="15626" width="36.7109375" style="73" customWidth="1"/>
    <col min="15627" max="15627" width="4.7109375" style="73" customWidth="1"/>
    <col min="15628" max="15628" width="6.7109375" style="73" customWidth="1"/>
    <col min="15629" max="15629" width="15.7109375" style="73" customWidth="1"/>
    <col min="15630" max="15630" width="14.7109375" style="73" customWidth="1"/>
    <col min="15631" max="15631" width="7.7109375" style="73" customWidth="1"/>
    <col min="15632" max="15632" width="14.7109375" style="73" customWidth="1"/>
    <col min="15633" max="15634" width="9.7109375" style="73" customWidth="1"/>
    <col min="15635" max="15635" width="20.42578125" style="73" customWidth="1"/>
    <col min="15636" max="15639" width="8.5703125" style="73"/>
    <col min="15640" max="15640" width="9.7109375" style="73" bestFit="1" customWidth="1"/>
    <col min="15641" max="15878" width="8.5703125" style="73"/>
    <col min="15879" max="15879" width="7.140625" style="73" customWidth="1"/>
    <col min="15880" max="15880" width="15.7109375" style="73" customWidth="1"/>
    <col min="15881" max="15882" width="36.7109375" style="73" customWidth="1"/>
    <col min="15883" max="15883" width="4.7109375" style="73" customWidth="1"/>
    <col min="15884" max="15884" width="6.7109375" style="73" customWidth="1"/>
    <col min="15885" max="15885" width="15.7109375" style="73" customWidth="1"/>
    <col min="15886" max="15886" width="14.7109375" style="73" customWidth="1"/>
    <col min="15887" max="15887" width="7.7109375" style="73" customWidth="1"/>
    <col min="15888" max="15888" width="14.7109375" style="73" customWidth="1"/>
    <col min="15889" max="15890" width="9.7109375" style="73" customWidth="1"/>
    <col min="15891" max="15891" width="20.42578125" style="73" customWidth="1"/>
    <col min="15892" max="15895" width="8.5703125" style="73"/>
    <col min="15896" max="15896" width="9.7109375" style="73" bestFit="1" customWidth="1"/>
    <col min="15897" max="16134" width="8.5703125" style="73"/>
    <col min="16135" max="16135" width="7.140625" style="73" customWidth="1"/>
    <col min="16136" max="16136" width="15.7109375" style="73" customWidth="1"/>
    <col min="16137" max="16138" width="36.7109375" style="73" customWidth="1"/>
    <col min="16139" max="16139" width="4.7109375" style="73" customWidth="1"/>
    <col min="16140" max="16140" width="6.7109375" style="73" customWidth="1"/>
    <col min="16141" max="16141" width="15.7109375" style="73" customWidth="1"/>
    <col min="16142" max="16142" width="14.7109375" style="73" customWidth="1"/>
    <col min="16143" max="16143" width="7.7109375" style="73" customWidth="1"/>
    <col min="16144" max="16144" width="14.7109375" style="73" customWidth="1"/>
    <col min="16145" max="16146" width="9.7109375" style="73" customWidth="1"/>
    <col min="16147" max="16147" width="20.42578125" style="73" customWidth="1"/>
    <col min="16148" max="16151" width="8.5703125" style="73"/>
    <col min="16152" max="16152" width="9.7109375" style="73" bestFit="1" customWidth="1"/>
    <col min="16153" max="16384" width="8.5703125" style="73"/>
  </cols>
  <sheetData>
    <row r="1" spans="1:18" ht="15" customHeight="1" x14ac:dyDescent="0.2">
      <c r="A1" s="383"/>
      <c r="B1" s="383"/>
      <c r="C1" s="383"/>
      <c r="D1" s="383"/>
      <c r="E1" s="383"/>
      <c r="F1" s="383"/>
      <c r="G1" s="383"/>
      <c r="H1" s="383"/>
      <c r="I1" s="383"/>
      <c r="J1" s="383"/>
      <c r="K1" s="383"/>
      <c r="L1" s="383"/>
      <c r="M1" s="383"/>
      <c r="N1" s="383"/>
      <c r="O1" s="383"/>
      <c r="P1" s="383"/>
      <c r="Q1" s="383"/>
      <c r="R1" s="383"/>
    </row>
    <row r="2" spans="1:18" ht="15" customHeight="1" x14ac:dyDescent="0.2">
      <c r="A2" s="383"/>
      <c r="B2" s="383"/>
      <c r="C2" s="383"/>
      <c r="D2" s="383"/>
      <c r="E2" s="383"/>
      <c r="F2" s="383"/>
      <c r="G2" s="383"/>
      <c r="H2" s="383"/>
      <c r="I2" s="383"/>
      <c r="J2" s="383"/>
      <c r="K2" s="383"/>
      <c r="L2" s="383"/>
      <c r="M2" s="383"/>
      <c r="N2" s="383"/>
      <c r="O2" s="383"/>
      <c r="P2" s="383"/>
      <c r="Q2" s="383"/>
      <c r="R2" s="383"/>
    </row>
    <row r="3" spans="1:18" ht="15" customHeight="1" x14ac:dyDescent="0.2">
      <c r="A3" s="383" t="s">
        <v>80</v>
      </c>
      <c r="B3" s="383"/>
      <c r="C3" s="383"/>
      <c r="D3" s="383"/>
      <c r="E3" s="383"/>
      <c r="F3" s="383"/>
      <c r="G3" s="383"/>
      <c r="H3" s="383"/>
      <c r="I3" s="383"/>
      <c r="J3" s="383"/>
      <c r="K3" s="383"/>
      <c r="L3" s="383"/>
      <c r="M3" s="383"/>
      <c r="N3" s="383"/>
      <c r="O3" s="383"/>
      <c r="P3" s="383"/>
      <c r="Q3" s="383"/>
      <c r="R3" s="383"/>
    </row>
    <row r="4" spans="1:18" ht="15" customHeight="1" x14ac:dyDescent="0.2">
      <c r="A4" s="383" t="s">
        <v>81</v>
      </c>
      <c r="B4" s="383"/>
      <c r="C4" s="383"/>
      <c r="D4" s="383"/>
      <c r="E4" s="383"/>
      <c r="F4" s="383"/>
      <c r="G4" s="383"/>
      <c r="H4" s="383"/>
      <c r="I4" s="383"/>
      <c r="J4" s="383"/>
      <c r="K4" s="383"/>
      <c r="L4" s="383"/>
      <c r="M4" s="383"/>
      <c r="N4" s="383"/>
      <c r="O4" s="383"/>
      <c r="P4" s="383"/>
      <c r="Q4" s="383"/>
      <c r="R4" s="383"/>
    </row>
    <row r="5" spans="1:18" ht="15" customHeight="1" x14ac:dyDescent="0.2">
      <c r="A5" s="305" t="s">
        <v>82</v>
      </c>
      <c r="B5" s="305"/>
      <c r="C5" s="305"/>
      <c r="D5" s="305"/>
      <c r="E5" s="305"/>
      <c r="F5" s="305"/>
      <c r="G5" s="305"/>
      <c r="H5" s="305"/>
      <c r="I5" s="305"/>
      <c r="J5" s="305"/>
      <c r="K5" s="305"/>
      <c r="L5" s="305"/>
      <c r="M5" s="305"/>
      <c r="N5" s="305"/>
      <c r="O5" s="305"/>
      <c r="P5" s="305"/>
      <c r="Q5" s="305"/>
      <c r="R5" s="305"/>
    </row>
    <row r="6" spans="1:18" ht="15" customHeight="1" thickBot="1" x14ac:dyDescent="0.25">
      <c r="A6" s="345"/>
      <c r="B6" s="345"/>
      <c r="C6" s="345"/>
      <c r="D6" s="345"/>
      <c r="E6" s="345"/>
      <c r="F6" s="345"/>
      <c r="G6" s="345"/>
      <c r="H6" s="345"/>
      <c r="I6" s="345"/>
      <c r="J6" s="345"/>
      <c r="K6" s="345"/>
      <c r="L6" s="345"/>
      <c r="M6" s="345"/>
      <c r="N6" s="345"/>
      <c r="O6" s="345"/>
      <c r="P6" s="345"/>
      <c r="Q6" s="345"/>
      <c r="R6" s="345"/>
    </row>
    <row r="7" spans="1:18" ht="15" customHeight="1" thickTop="1" x14ac:dyDescent="0.2">
      <c r="A7" s="389"/>
      <c r="B7" s="389"/>
      <c r="C7" s="389"/>
      <c r="D7" s="389"/>
      <c r="E7" s="389"/>
      <c r="F7" s="389"/>
      <c r="G7" s="389"/>
      <c r="H7" s="389"/>
      <c r="I7" s="389"/>
      <c r="J7" s="389"/>
      <c r="K7" s="389"/>
      <c r="L7" s="389"/>
      <c r="M7" s="389"/>
      <c r="N7" s="389"/>
      <c r="O7" s="389"/>
      <c r="P7" s="389"/>
      <c r="Q7" s="389"/>
      <c r="R7" s="389"/>
    </row>
    <row r="8" spans="1:18" ht="15" customHeight="1" x14ac:dyDescent="0.2">
      <c r="A8" s="345" t="s">
        <v>111</v>
      </c>
      <c r="B8" s="345"/>
      <c r="C8" s="345"/>
      <c r="D8" s="345"/>
      <c r="E8" s="345"/>
      <c r="F8" s="345"/>
      <c r="G8" s="345"/>
      <c r="H8" s="345"/>
      <c r="I8" s="345"/>
      <c r="J8" s="345"/>
      <c r="K8" s="345"/>
      <c r="L8" s="345"/>
      <c r="M8" s="345"/>
      <c r="N8" s="345"/>
      <c r="O8" s="345"/>
      <c r="P8" s="345"/>
      <c r="Q8" s="345"/>
      <c r="R8" s="345"/>
    </row>
    <row r="9" spans="1:18" ht="30" customHeight="1" x14ac:dyDescent="0.2">
      <c r="A9" s="344" t="s">
        <v>457</v>
      </c>
      <c r="B9" s="344"/>
      <c r="C9" s="344"/>
      <c r="D9" s="344"/>
      <c r="E9" s="344"/>
      <c r="F9" s="344"/>
      <c r="G9" s="344"/>
      <c r="H9" s="344"/>
      <c r="I9" s="344"/>
      <c r="J9" s="344"/>
      <c r="K9" s="344"/>
      <c r="L9" s="344"/>
      <c r="M9" s="344"/>
      <c r="N9" s="344"/>
      <c r="O9" s="344"/>
      <c r="P9" s="344"/>
      <c r="Q9" s="344"/>
      <c r="R9" s="344"/>
    </row>
    <row r="10" spans="1:18" ht="15" customHeight="1" x14ac:dyDescent="0.2">
      <c r="A10" s="345"/>
      <c r="B10" s="345"/>
      <c r="C10" s="345"/>
      <c r="D10" s="345"/>
      <c r="E10" s="345"/>
      <c r="F10" s="345"/>
      <c r="G10" s="345"/>
      <c r="H10" s="345"/>
      <c r="I10" s="345"/>
      <c r="J10" s="345"/>
      <c r="K10" s="73"/>
      <c r="L10" s="73"/>
      <c r="M10" s="73"/>
      <c r="N10" s="73"/>
      <c r="O10" s="73"/>
      <c r="P10" s="73"/>
      <c r="Q10" s="73"/>
      <c r="R10" s="73"/>
    </row>
    <row r="11" spans="1:18" ht="15" customHeight="1" x14ac:dyDescent="0.2">
      <c r="A11" s="74"/>
      <c r="B11" s="75" t="s">
        <v>458</v>
      </c>
      <c r="C11" s="76" t="s">
        <v>460</v>
      </c>
      <c r="D11" s="77"/>
      <c r="E11" s="74"/>
      <c r="F11" s="78"/>
      <c r="G11" s="74"/>
      <c r="H11" s="346"/>
      <c r="I11" s="346"/>
      <c r="J11" s="79"/>
      <c r="K11" s="73"/>
      <c r="L11" s="73"/>
      <c r="M11" s="73"/>
      <c r="N11" s="73"/>
      <c r="O11" s="73"/>
      <c r="P11" s="73"/>
      <c r="Q11" s="73"/>
      <c r="R11" s="73"/>
    </row>
    <row r="12" spans="1:18" s="85" customFormat="1" ht="15" customHeight="1" x14ac:dyDescent="0.2">
      <c r="A12" s="80"/>
      <c r="B12" s="81"/>
      <c r="C12" s="82"/>
      <c r="D12" s="83"/>
      <c r="E12" s="80"/>
      <c r="F12" s="84"/>
      <c r="G12" s="80"/>
      <c r="H12" s="81"/>
      <c r="I12" s="81"/>
      <c r="J12" s="79"/>
    </row>
    <row r="13" spans="1:18" ht="15" customHeight="1" x14ac:dyDescent="0.2">
      <c r="A13" s="74"/>
      <c r="B13" s="75" t="s">
        <v>84</v>
      </c>
      <c r="C13" s="86" t="s">
        <v>459</v>
      </c>
      <c r="D13" s="77"/>
      <c r="E13" s="73"/>
      <c r="F13" s="73"/>
      <c r="G13" s="87"/>
      <c r="H13" s="125"/>
      <c r="I13" s="73"/>
      <c r="J13" s="85"/>
      <c r="K13" s="73"/>
      <c r="L13" s="73"/>
      <c r="M13" s="73"/>
      <c r="N13" s="73"/>
      <c r="O13" s="73"/>
      <c r="P13" s="73"/>
      <c r="Q13" s="73"/>
      <c r="R13" s="73"/>
    </row>
    <row r="14" spans="1:18" ht="15" customHeight="1" x14ac:dyDescent="0.2">
      <c r="A14" s="74"/>
      <c r="B14" s="75" t="s">
        <v>85</v>
      </c>
      <c r="C14" s="86" t="s">
        <v>271</v>
      </c>
      <c r="D14" s="77"/>
      <c r="E14" s="73"/>
      <c r="F14" s="73"/>
      <c r="G14" s="87"/>
      <c r="H14" s="125"/>
      <c r="I14" s="73"/>
      <c r="J14" s="85"/>
      <c r="K14" s="73"/>
      <c r="L14" s="73"/>
      <c r="M14" s="73"/>
      <c r="N14" s="73"/>
      <c r="O14" s="73"/>
      <c r="P14" s="73"/>
      <c r="Q14" s="73"/>
      <c r="R14" s="73"/>
    </row>
    <row r="15" spans="1:18" ht="15" customHeight="1" x14ac:dyDescent="0.2">
      <c r="A15" s="74"/>
      <c r="B15" s="75" t="s">
        <v>86</v>
      </c>
      <c r="C15" s="86" t="s">
        <v>272</v>
      </c>
      <c r="D15" s="77"/>
      <c r="E15" s="73"/>
      <c r="F15" s="73"/>
      <c r="G15" s="87"/>
      <c r="H15" s="125"/>
      <c r="I15" s="73"/>
      <c r="J15" s="85"/>
      <c r="K15" s="73"/>
      <c r="L15" s="73"/>
      <c r="M15" s="73"/>
      <c r="N15" s="73"/>
      <c r="O15" s="73"/>
      <c r="P15" s="73"/>
      <c r="Q15" s="73"/>
      <c r="R15" s="73"/>
    </row>
    <row r="16" spans="1:18" ht="15" customHeight="1" x14ac:dyDescent="0.2">
      <c r="A16" s="345"/>
      <c r="B16" s="345"/>
      <c r="C16" s="345"/>
      <c r="D16" s="345"/>
      <c r="E16" s="345"/>
      <c r="F16" s="345"/>
      <c r="G16" s="345"/>
      <c r="H16" s="345"/>
      <c r="I16" s="345"/>
      <c r="J16" s="345"/>
      <c r="K16" s="345"/>
      <c r="L16" s="345"/>
      <c r="M16" s="345"/>
      <c r="N16" s="345"/>
      <c r="O16" s="345"/>
      <c r="P16" s="345"/>
      <c r="Q16" s="345"/>
      <c r="R16" s="345"/>
    </row>
    <row r="17" spans="1:18" s="126" customFormat="1" ht="19.5" customHeight="1" x14ac:dyDescent="0.2">
      <c r="A17" s="384" t="s">
        <v>0</v>
      </c>
      <c r="B17" s="384" t="s">
        <v>1</v>
      </c>
      <c r="C17" s="384"/>
      <c r="D17" s="384"/>
      <c r="E17" s="386" t="s">
        <v>141</v>
      </c>
      <c r="F17" s="385" t="s">
        <v>77</v>
      </c>
      <c r="G17" s="385"/>
      <c r="H17" s="385"/>
      <c r="I17" s="385"/>
      <c r="J17" s="385"/>
      <c r="K17" s="385"/>
      <c r="L17" s="385"/>
      <c r="M17" s="385"/>
      <c r="N17" s="388"/>
      <c r="O17" s="388"/>
      <c r="P17" s="385"/>
      <c r="Q17" s="385"/>
      <c r="R17" s="385"/>
    </row>
    <row r="18" spans="1:18" s="126" customFormat="1" ht="19.5" customHeight="1" x14ac:dyDescent="0.2">
      <c r="A18" s="385"/>
      <c r="B18" s="385"/>
      <c r="C18" s="385"/>
      <c r="D18" s="385"/>
      <c r="E18" s="387"/>
      <c r="F18" s="127" t="s">
        <v>73</v>
      </c>
      <c r="G18" s="127" t="s">
        <v>74</v>
      </c>
      <c r="H18" s="127" t="s">
        <v>75</v>
      </c>
      <c r="I18" s="127" t="s">
        <v>112</v>
      </c>
      <c r="J18" s="127" t="s">
        <v>113</v>
      </c>
      <c r="K18" s="127" t="s">
        <v>114</v>
      </c>
      <c r="L18" s="127" t="s">
        <v>181</v>
      </c>
      <c r="M18" s="127" t="s">
        <v>182</v>
      </c>
      <c r="N18" s="127" t="s">
        <v>183</v>
      </c>
      <c r="O18" s="127" t="s">
        <v>184</v>
      </c>
      <c r="P18" s="127" t="s">
        <v>439</v>
      </c>
      <c r="Q18" s="127" t="s">
        <v>440</v>
      </c>
      <c r="R18" s="127" t="s">
        <v>68</v>
      </c>
    </row>
    <row r="19" spans="1:18" s="126" customFormat="1" ht="15" customHeight="1" x14ac:dyDescent="0.2">
      <c r="A19" s="128" t="s">
        <v>3</v>
      </c>
      <c r="B19" s="356" t="s">
        <v>4</v>
      </c>
      <c r="C19" s="356"/>
      <c r="D19" s="356"/>
      <c r="E19" s="356"/>
      <c r="F19" s="356"/>
      <c r="G19" s="356"/>
      <c r="H19" s="356"/>
      <c r="I19" s="356"/>
      <c r="J19" s="356"/>
      <c r="K19" s="356"/>
      <c r="L19" s="356"/>
      <c r="M19" s="356"/>
      <c r="N19" s="357"/>
      <c r="O19" s="357"/>
      <c r="P19" s="356"/>
      <c r="Q19" s="356"/>
      <c r="R19" s="356"/>
    </row>
    <row r="20" spans="1:18" s="126" customFormat="1" ht="15" customHeight="1" x14ac:dyDescent="0.2">
      <c r="A20" s="129" t="str">
        <f>Planilha!A20</f>
        <v>1.1</v>
      </c>
      <c r="B20" s="354" t="str">
        <f>Planilha!B20</f>
        <v>Projetos executivos de estrutura metálica para coberturas de vidro (jardim de inverno e entrada do prédio)</v>
      </c>
      <c r="C20" s="354"/>
      <c r="D20" s="354"/>
      <c r="E20" s="130">
        <f>Planilha!J20</f>
        <v>0</v>
      </c>
      <c r="F20" s="184"/>
      <c r="G20" s="184"/>
      <c r="H20" s="184"/>
      <c r="I20" s="184"/>
      <c r="J20" s="184"/>
      <c r="K20" s="184"/>
      <c r="L20" s="184"/>
      <c r="M20" s="184"/>
      <c r="N20" s="185"/>
      <c r="O20" s="185"/>
      <c r="P20" s="184"/>
      <c r="Q20" s="184"/>
      <c r="R20" s="131">
        <f>SUM(F20:Q20)</f>
        <v>0</v>
      </c>
    </row>
    <row r="21" spans="1:18" s="126" customFormat="1" ht="15" customHeight="1" x14ac:dyDescent="0.2">
      <c r="A21" s="129" t="str">
        <f>Planilha!A21</f>
        <v>1.2</v>
      </c>
      <c r="B21" s="354" t="str">
        <f>Planilha!B21</f>
        <v>Projeto executivo de estrutura metálica para suporte dos brises</v>
      </c>
      <c r="C21" s="354"/>
      <c r="D21" s="354"/>
      <c r="E21" s="130">
        <f>Planilha!J21</f>
        <v>0</v>
      </c>
      <c r="F21" s="184"/>
      <c r="G21" s="184"/>
      <c r="H21" s="184"/>
      <c r="I21" s="184"/>
      <c r="J21" s="184"/>
      <c r="K21" s="184"/>
      <c r="L21" s="184"/>
      <c r="M21" s="184"/>
      <c r="N21" s="185"/>
      <c r="O21" s="185"/>
      <c r="P21" s="184"/>
      <c r="Q21" s="184"/>
      <c r="R21" s="131">
        <f>SUM(F21:Q21)</f>
        <v>0</v>
      </c>
    </row>
    <row r="22" spans="1:18" s="126" customFormat="1" ht="15" customHeight="1" x14ac:dyDescent="0.2">
      <c r="A22" s="129" t="str">
        <f>Planilha!A22</f>
        <v>1.3</v>
      </c>
      <c r="B22" s="354" t="str">
        <f>Planilha!B22</f>
        <v>Projeto executivo de estrutura metálica da cobertura do edifício</v>
      </c>
      <c r="C22" s="354"/>
      <c r="D22" s="354"/>
      <c r="E22" s="130">
        <f>Planilha!J22</f>
        <v>0</v>
      </c>
      <c r="F22" s="185"/>
      <c r="G22" s="185"/>
      <c r="H22" s="185"/>
      <c r="I22" s="185"/>
      <c r="J22" s="185"/>
      <c r="K22" s="185"/>
      <c r="L22" s="185"/>
      <c r="M22" s="185"/>
      <c r="N22" s="185"/>
      <c r="O22" s="185"/>
      <c r="P22" s="185"/>
      <c r="Q22" s="185"/>
      <c r="R22" s="131">
        <f>SUM(F22:Q22)</f>
        <v>0</v>
      </c>
    </row>
    <row r="23" spans="1:18" s="126" customFormat="1" ht="15" customHeight="1" x14ac:dyDescent="0.2">
      <c r="A23" s="129"/>
      <c r="B23" s="355" t="s">
        <v>6</v>
      </c>
      <c r="C23" s="355"/>
      <c r="D23" s="355"/>
      <c r="E23" s="132">
        <f>SUM(E20:E22)</f>
        <v>0</v>
      </c>
      <c r="F23" s="132">
        <f>SUMPRODUCT($E$20:$E$22, F20:F22)</f>
        <v>0</v>
      </c>
      <c r="G23" s="132">
        <f t="shared" ref="G23:Q23" si="0">SUMPRODUCT($E$20:$E$22, G20:G22)</f>
        <v>0</v>
      </c>
      <c r="H23" s="132">
        <f t="shared" si="0"/>
        <v>0</v>
      </c>
      <c r="I23" s="132">
        <f t="shared" si="0"/>
        <v>0</v>
      </c>
      <c r="J23" s="132">
        <f t="shared" si="0"/>
        <v>0</v>
      </c>
      <c r="K23" s="132">
        <f t="shared" si="0"/>
        <v>0</v>
      </c>
      <c r="L23" s="132">
        <f t="shared" si="0"/>
        <v>0</v>
      </c>
      <c r="M23" s="132">
        <f t="shared" si="0"/>
        <v>0</v>
      </c>
      <c r="N23" s="132">
        <f t="shared" si="0"/>
        <v>0</v>
      </c>
      <c r="O23" s="132">
        <f t="shared" si="0"/>
        <v>0</v>
      </c>
      <c r="P23" s="132">
        <f t="shared" si="0"/>
        <v>0</v>
      </c>
      <c r="Q23" s="132">
        <f t="shared" si="0"/>
        <v>0</v>
      </c>
      <c r="R23" s="133">
        <f>SUM(F23:Q23)</f>
        <v>0</v>
      </c>
    </row>
    <row r="24" spans="1:18" s="126" customFormat="1" ht="15" customHeight="1" x14ac:dyDescent="0.2">
      <c r="A24" s="361"/>
      <c r="B24" s="362"/>
      <c r="C24" s="362"/>
      <c r="D24" s="362"/>
      <c r="E24" s="362"/>
      <c r="F24" s="362"/>
      <c r="G24" s="362"/>
      <c r="H24" s="362"/>
      <c r="I24" s="362"/>
      <c r="J24" s="362"/>
      <c r="K24" s="362"/>
      <c r="L24" s="362"/>
      <c r="M24" s="362"/>
      <c r="N24" s="363"/>
      <c r="O24" s="363"/>
      <c r="P24" s="362"/>
      <c r="Q24" s="362"/>
      <c r="R24" s="364"/>
    </row>
    <row r="25" spans="1:18" s="126" customFormat="1" ht="15" customHeight="1" x14ac:dyDescent="0.2">
      <c r="A25" s="128" t="s">
        <v>7</v>
      </c>
      <c r="B25" s="356" t="s">
        <v>79</v>
      </c>
      <c r="C25" s="356"/>
      <c r="D25" s="356"/>
      <c r="E25" s="356"/>
      <c r="F25" s="356"/>
      <c r="G25" s="356"/>
      <c r="H25" s="356"/>
      <c r="I25" s="356"/>
      <c r="J25" s="356"/>
      <c r="K25" s="356"/>
      <c r="L25" s="356"/>
      <c r="M25" s="356"/>
      <c r="N25" s="357"/>
      <c r="O25" s="357"/>
      <c r="P25" s="356"/>
      <c r="Q25" s="356"/>
      <c r="R25" s="356"/>
    </row>
    <row r="26" spans="1:18" s="126" customFormat="1" ht="15" customHeight="1" x14ac:dyDescent="0.2">
      <c r="A26" s="129" t="str">
        <f>Planilha!A26</f>
        <v>2.1</v>
      </c>
      <c r="B26" s="354" t="str">
        <f>Planilha!B26</f>
        <v>Placa de obra (para construcao civil) em chapa galvanizada *n. 22 *, adesivada de 3,60 x 2,00m e 2,00 x  1,50m</v>
      </c>
      <c r="C26" s="354"/>
      <c r="D26" s="354"/>
      <c r="E26" s="130">
        <f>Planilha!J26</f>
        <v>0</v>
      </c>
      <c r="F26" s="184"/>
      <c r="G26" s="184"/>
      <c r="H26" s="184"/>
      <c r="I26" s="184"/>
      <c r="J26" s="184"/>
      <c r="K26" s="184"/>
      <c r="L26" s="184"/>
      <c r="M26" s="184"/>
      <c r="N26" s="185"/>
      <c r="O26" s="185"/>
      <c r="P26" s="184"/>
      <c r="Q26" s="184"/>
      <c r="R26" s="131">
        <f>SUM(F26:Q26)</f>
        <v>0</v>
      </c>
    </row>
    <row r="27" spans="1:18" s="126" customFormat="1" ht="45" customHeight="1" x14ac:dyDescent="0.2">
      <c r="A27" s="129" t="str">
        <f>Planilha!A27</f>
        <v>2.2</v>
      </c>
      <c r="B27" s="354" t="str">
        <f>Planilha!B27</f>
        <v>Montagem e desmontagem de andaime modular fachadeiro</v>
      </c>
      <c r="C27" s="354"/>
      <c r="D27" s="354"/>
      <c r="E27" s="130">
        <f>Planilha!J27</f>
        <v>0</v>
      </c>
      <c r="F27" s="184"/>
      <c r="G27" s="184"/>
      <c r="H27" s="184"/>
      <c r="I27" s="184"/>
      <c r="J27" s="184"/>
      <c r="K27" s="184"/>
      <c r="L27" s="184"/>
      <c r="M27" s="184"/>
      <c r="N27" s="185"/>
      <c r="O27" s="185"/>
      <c r="P27" s="184"/>
      <c r="Q27" s="184"/>
      <c r="R27" s="131">
        <f t="shared" ref="R27:R30" si="1">SUM(F27:Q27)</f>
        <v>0</v>
      </c>
    </row>
    <row r="28" spans="1:18" s="126" customFormat="1" ht="15" customHeight="1" x14ac:dyDescent="0.2">
      <c r="A28" s="129" t="str">
        <f>Planilha!A28</f>
        <v>2.3</v>
      </c>
      <c r="B28" s="354" t="str">
        <f>Planilha!B28</f>
        <v>Andaime metálico modular fachadeiro - locação mensal</v>
      </c>
      <c r="C28" s="354"/>
      <c r="D28" s="354"/>
      <c r="E28" s="130">
        <f>Planilha!J28</f>
        <v>0</v>
      </c>
      <c r="F28" s="184"/>
      <c r="G28" s="184"/>
      <c r="H28" s="184"/>
      <c r="I28" s="184"/>
      <c r="J28" s="184"/>
      <c r="K28" s="184"/>
      <c r="L28" s="184"/>
      <c r="M28" s="184"/>
      <c r="N28" s="185"/>
      <c r="O28" s="185"/>
      <c r="P28" s="184"/>
      <c r="Q28" s="184"/>
      <c r="R28" s="131">
        <f t="shared" si="1"/>
        <v>0</v>
      </c>
    </row>
    <row r="29" spans="1:18" s="126" customFormat="1" ht="15" customHeight="1" x14ac:dyDescent="0.2">
      <c r="A29" s="129" t="str">
        <f>Planilha!A29</f>
        <v>2.4</v>
      </c>
      <c r="B29" s="354" t="str">
        <f>Planilha!B29</f>
        <v>Colocação de tela em andaime fachadeiro</v>
      </c>
      <c r="C29" s="354"/>
      <c r="D29" s="354"/>
      <c r="E29" s="130">
        <f>Planilha!J29</f>
        <v>0</v>
      </c>
      <c r="F29" s="184"/>
      <c r="G29" s="184"/>
      <c r="H29" s="184"/>
      <c r="I29" s="184"/>
      <c r="J29" s="184"/>
      <c r="K29" s="184"/>
      <c r="L29" s="184"/>
      <c r="M29" s="184"/>
      <c r="N29" s="185"/>
      <c r="O29" s="185"/>
      <c r="P29" s="184"/>
      <c r="Q29" s="184"/>
      <c r="R29" s="131">
        <f t="shared" si="1"/>
        <v>0</v>
      </c>
    </row>
    <row r="30" spans="1:18" s="126" customFormat="1" ht="15" customHeight="1" x14ac:dyDescent="0.2">
      <c r="A30" s="129" t="str">
        <f>Planilha!A30</f>
        <v>2.5</v>
      </c>
      <c r="B30" s="354" t="str">
        <f>Planilha!B30</f>
        <v>Tapume de proteção em tela de polietileno h=1,20m, com bloco</v>
      </c>
      <c r="C30" s="354"/>
      <c r="D30" s="354"/>
      <c r="E30" s="130">
        <f>Planilha!J30</f>
        <v>0</v>
      </c>
      <c r="F30" s="184"/>
      <c r="G30" s="184"/>
      <c r="H30" s="184"/>
      <c r="I30" s="184"/>
      <c r="J30" s="184"/>
      <c r="K30" s="184"/>
      <c r="L30" s="184"/>
      <c r="M30" s="184"/>
      <c r="N30" s="185"/>
      <c r="O30" s="185"/>
      <c r="P30" s="184"/>
      <c r="Q30" s="184"/>
      <c r="R30" s="131">
        <f t="shared" si="1"/>
        <v>0</v>
      </c>
    </row>
    <row r="31" spans="1:18" s="126" customFormat="1" ht="15" customHeight="1" x14ac:dyDescent="0.2">
      <c r="A31" s="129"/>
      <c r="B31" s="355" t="s">
        <v>6</v>
      </c>
      <c r="C31" s="355"/>
      <c r="D31" s="355"/>
      <c r="E31" s="132">
        <f>SUM(E26:E30)</f>
        <v>0</v>
      </c>
      <c r="F31" s="132">
        <f t="shared" ref="F31:Q31" si="2">SUMPRODUCT($E$26:$E$30,F26:F30)</f>
        <v>0</v>
      </c>
      <c r="G31" s="132">
        <f t="shared" si="2"/>
        <v>0</v>
      </c>
      <c r="H31" s="132">
        <f t="shared" si="2"/>
        <v>0</v>
      </c>
      <c r="I31" s="132">
        <f t="shared" si="2"/>
        <v>0</v>
      </c>
      <c r="J31" s="132">
        <f t="shared" si="2"/>
        <v>0</v>
      </c>
      <c r="K31" s="132">
        <f t="shared" si="2"/>
        <v>0</v>
      </c>
      <c r="L31" s="132">
        <f t="shared" si="2"/>
        <v>0</v>
      </c>
      <c r="M31" s="132">
        <f t="shared" si="2"/>
        <v>0</v>
      </c>
      <c r="N31" s="132">
        <f t="shared" si="2"/>
        <v>0</v>
      </c>
      <c r="O31" s="132">
        <f t="shared" si="2"/>
        <v>0</v>
      </c>
      <c r="P31" s="132">
        <f t="shared" si="2"/>
        <v>0</v>
      </c>
      <c r="Q31" s="132">
        <f t="shared" si="2"/>
        <v>0</v>
      </c>
      <c r="R31" s="133">
        <f>SUM(F31:Q31)</f>
        <v>0</v>
      </c>
    </row>
    <row r="32" spans="1:18" s="126" customFormat="1" ht="15" customHeight="1" x14ac:dyDescent="0.2">
      <c r="A32" s="361"/>
      <c r="B32" s="362"/>
      <c r="C32" s="362"/>
      <c r="D32" s="362"/>
      <c r="E32" s="362"/>
      <c r="F32" s="362"/>
      <c r="G32" s="362"/>
      <c r="H32" s="362"/>
      <c r="I32" s="362"/>
      <c r="J32" s="362"/>
      <c r="K32" s="362"/>
      <c r="L32" s="362"/>
      <c r="M32" s="362"/>
      <c r="N32" s="363"/>
      <c r="O32" s="363"/>
      <c r="P32" s="362"/>
      <c r="Q32" s="362"/>
      <c r="R32" s="364"/>
    </row>
    <row r="33" spans="1:18" s="126" customFormat="1" ht="15" customHeight="1" x14ac:dyDescent="0.2">
      <c r="A33" s="128" t="s">
        <v>9</v>
      </c>
      <c r="B33" s="356" t="s">
        <v>10</v>
      </c>
      <c r="C33" s="356"/>
      <c r="D33" s="356"/>
      <c r="E33" s="356"/>
      <c r="F33" s="356"/>
      <c r="G33" s="356"/>
      <c r="H33" s="356"/>
      <c r="I33" s="356"/>
      <c r="J33" s="356"/>
      <c r="K33" s="356"/>
      <c r="L33" s="356"/>
      <c r="M33" s="356"/>
      <c r="N33" s="357"/>
      <c r="O33" s="357"/>
      <c r="P33" s="356"/>
      <c r="Q33" s="356"/>
      <c r="R33" s="356"/>
    </row>
    <row r="34" spans="1:18" s="126" customFormat="1" ht="45" customHeight="1" x14ac:dyDescent="0.2">
      <c r="A34" s="129" t="str">
        <f>Planilha!A34</f>
        <v>3.1</v>
      </c>
      <c r="B34" s="352" t="str">
        <f>Planilha!B34</f>
        <v>Escavação vertical a céu aberto, em obras de edificação, incluindo carga, descarga e tranasporte, em solo de 1ª categoria com escavadeira hidráulica (caçamba: 0,8m³), frota de 3 caminhões basculantes de 14m, DMT até 1 km. Escavação para reservatório de água de chuva para reuso.</v>
      </c>
      <c r="C34" s="352"/>
      <c r="D34" s="352"/>
      <c r="E34" s="130">
        <f>Planilha!J34</f>
        <v>0</v>
      </c>
      <c r="F34" s="184"/>
      <c r="G34" s="184"/>
      <c r="H34" s="184"/>
      <c r="I34" s="184"/>
      <c r="J34" s="184"/>
      <c r="K34" s="184"/>
      <c r="L34" s="184"/>
      <c r="M34" s="184"/>
      <c r="N34" s="185"/>
      <c r="O34" s="185"/>
      <c r="P34" s="184"/>
      <c r="Q34" s="184"/>
      <c r="R34" s="131">
        <f>SUM(F34:Q34)</f>
        <v>0</v>
      </c>
    </row>
    <row r="35" spans="1:18" s="126" customFormat="1" ht="15" customHeight="1" x14ac:dyDescent="0.2">
      <c r="A35" s="129" t="str">
        <f>Planilha!A35</f>
        <v>3.2</v>
      </c>
      <c r="B35" s="352" t="str">
        <f>Planilha!B35</f>
        <v>Compactação manual com compactador a percussão sapinho, sem controle do grau de compactação</v>
      </c>
      <c r="C35" s="352"/>
      <c r="D35" s="352"/>
      <c r="E35" s="130">
        <f>Planilha!J35</f>
        <v>0</v>
      </c>
      <c r="F35" s="184"/>
      <c r="G35" s="184"/>
      <c r="H35" s="184"/>
      <c r="I35" s="184"/>
      <c r="J35" s="184"/>
      <c r="K35" s="184"/>
      <c r="L35" s="184"/>
      <c r="M35" s="184"/>
      <c r="N35" s="185"/>
      <c r="O35" s="185"/>
      <c r="P35" s="184"/>
      <c r="Q35" s="184"/>
      <c r="R35" s="131">
        <f t="shared" ref="R35:R36" si="3">SUM(F35:Q35)</f>
        <v>0</v>
      </c>
    </row>
    <row r="36" spans="1:18" s="126" customFormat="1" ht="15" customHeight="1" x14ac:dyDescent="0.2">
      <c r="A36" s="129" t="str">
        <f>Planilha!A36</f>
        <v>3.3</v>
      </c>
      <c r="B36" s="352" t="str">
        <f>Planilha!B36</f>
        <v>Reaterro manual de valas, com compactação mecanizada, áreas térreas</v>
      </c>
      <c r="C36" s="352"/>
      <c r="D36" s="352"/>
      <c r="E36" s="130">
        <f>Planilha!J36</f>
        <v>0</v>
      </c>
      <c r="F36" s="184"/>
      <c r="G36" s="184"/>
      <c r="H36" s="184"/>
      <c r="I36" s="184"/>
      <c r="J36" s="184"/>
      <c r="K36" s="184"/>
      <c r="L36" s="184"/>
      <c r="M36" s="184"/>
      <c r="N36" s="185"/>
      <c r="O36" s="185"/>
      <c r="P36" s="184"/>
      <c r="Q36" s="184"/>
      <c r="R36" s="131">
        <f t="shared" si="3"/>
        <v>0</v>
      </c>
    </row>
    <row r="37" spans="1:18" s="126" customFormat="1" ht="15" customHeight="1" x14ac:dyDescent="0.2">
      <c r="A37" s="129"/>
      <c r="B37" s="355" t="s">
        <v>6</v>
      </c>
      <c r="C37" s="355"/>
      <c r="D37" s="355"/>
      <c r="E37" s="133">
        <f>SUM(E34:E36)</f>
        <v>0</v>
      </c>
      <c r="F37" s="132">
        <f t="shared" ref="F37:M37" si="4">SUMPRODUCT($E$34:$E$36, F34:F36)</f>
        <v>0</v>
      </c>
      <c r="G37" s="132">
        <f t="shared" si="4"/>
        <v>0</v>
      </c>
      <c r="H37" s="132">
        <f t="shared" si="4"/>
        <v>0</v>
      </c>
      <c r="I37" s="132">
        <f t="shared" si="4"/>
        <v>0</v>
      </c>
      <c r="J37" s="132">
        <f t="shared" si="4"/>
        <v>0</v>
      </c>
      <c r="K37" s="132">
        <f t="shared" si="4"/>
        <v>0</v>
      </c>
      <c r="L37" s="132">
        <f t="shared" si="4"/>
        <v>0</v>
      </c>
      <c r="M37" s="132">
        <f t="shared" si="4"/>
        <v>0</v>
      </c>
      <c r="N37" s="132">
        <f t="shared" ref="N37:O37" si="5">SUMPRODUCT($E$34:$E$36, N34:N36)</f>
        <v>0</v>
      </c>
      <c r="O37" s="132">
        <f t="shared" si="5"/>
        <v>0</v>
      </c>
      <c r="P37" s="132">
        <f>SUMPRODUCT($E$34:$E$36, P34:P36)</f>
        <v>0</v>
      </c>
      <c r="Q37" s="132">
        <f>SUMPRODUCT($E$34:$E$36, Q34:Q36)</f>
        <v>0</v>
      </c>
      <c r="R37" s="134">
        <f t="shared" ref="R37" si="6">SUM(F37:Q37)</f>
        <v>0</v>
      </c>
    </row>
    <row r="38" spans="1:18" s="126" customFormat="1" ht="15" customHeight="1" x14ac:dyDescent="0.2">
      <c r="A38" s="361" t="s">
        <v>235</v>
      </c>
      <c r="B38" s="362"/>
      <c r="C38" s="362"/>
      <c r="D38" s="362"/>
      <c r="E38" s="362"/>
      <c r="F38" s="362"/>
      <c r="G38" s="362"/>
      <c r="H38" s="362"/>
      <c r="I38" s="362"/>
      <c r="J38" s="362"/>
      <c r="K38" s="362"/>
      <c r="L38" s="362"/>
      <c r="M38" s="362"/>
      <c r="N38" s="363"/>
      <c r="O38" s="363"/>
      <c r="P38" s="362"/>
      <c r="Q38" s="362"/>
      <c r="R38" s="364"/>
    </row>
    <row r="39" spans="1:18" s="126" customFormat="1" ht="15" customHeight="1" x14ac:dyDescent="0.2">
      <c r="A39" s="128" t="s">
        <v>12</v>
      </c>
      <c r="B39" s="356" t="s">
        <v>13</v>
      </c>
      <c r="C39" s="356"/>
      <c r="D39" s="356"/>
      <c r="E39" s="356"/>
      <c r="F39" s="356"/>
      <c r="G39" s="356"/>
      <c r="H39" s="356"/>
      <c r="I39" s="356"/>
      <c r="J39" s="356"/>
      <c r="K39" s="356"/>
      <c r="L39" s="356"/>
      <c r="M39" s="356"/>
      <c r="N39" s="357"/>
      <c r="O39" s="357"/>
      <c r="P39" s="356"/>
      <c r="Q39" s="356"/>
      <c r="R39" s="356"/>
    </row>
    <row r="40" spans="1:18" s="126" customFormat="1" ht="15" customHeight="1" x14ac:dyDescent="0.2">
      <c r="A40" s="129"/>
      <c r="B40" s="377" t="str">
        <f>Planilha!B40</f>
        <v>Reservatórios de água de chuva para reuso (dois)</v>
      </c>
      <c r="C40" s="378"/>
      <c r="D40" s="379"/>
      <c r="E40" s="130"/>
      <c r="F40" s="135"/>
      <c r="G40" s="135"/>
      <c r="H40" s="135"/>
      <c r="I40" s="135"/>
      <c r="J40" s="135"/>
      <c r="K40" s="135"/>
      <c r="L40" s="135"/>
      <c r="M40" s="135"/>
      <c r="N40" s="136"/>
      <c r="O40" s="136"/>
      <c r="P40" s="135"/>
      <c r="Q40" s="135"/>
      <c r="R40" s="131"/>
    </row>
    <row r="41" spans="1:18" s="126" customFormat="1" ht="30" customHeight="1" x14ac:dyDescent="0.2">
      <c r="A41" s="129" t="str">
        <f>Planilha!A41</f>
        <v>4.1</v>
      </c>
      <c r="B41" s="380" t="str">
        <f>Planilha!B41</f>
        <v>Sapatas {montagem e desmontagem de formas em madeira serrada, e = 25 mm, 4 utilizações + sarrafos e pregos</v>
      </c>
      <c r="C41" s="381"/>
      <c r="D41" s="382"/>
      <c r="E41" s="130">
        <f>Planilha!J41</f>
        <v>0</v>
      </c>
      <c r="F41" s="184"/>
      <c r="G41" s="184"/>
      <c r="H41" s="184"/>
      <c r="I41" s="184"/>
      <c r="J41" s="184"/>
      <c r="K41" s="184"/>
      <c r="L41" s="184"/>
      <c r="M41" s="184"/>
      <c r="N41" s="185"/>
      <c r="O41" s="185"/>
      <c r="P41" s="184"/>
      <c r="Q41" s="184"/>
      <c r="R41" s="131">
        <f t="shared" ref="R41:R57" si="7">SUM(F41:Q41)</f>
        <v>0</v>
      </c>
    </row>
    <row r="42" spans="1:18" s="126" customFormat="1" ht="15" customHeight="1" x14ac:dyDescent="0.2">
      <c r="A42" s="129" t="str">
        <f>Planilha!A42</f>
        <v>4.2</v>
      </c>
      <c r="B42" s="380" t="str">
        <f>Planilha!B42</f>
        <v xml:space="preserve">                        {aço + arame recozido nº 18</v>
      </c>
      <c r="C42" s="381"/>
      <c r="D42" s="382"/>
      <c r="E42" s="130">
        <f>Planilha!J42</f>
        <v>0</v>
      </c>
      <c r="F42" s="184"/>
      <c r="G42" s="184"/>
      <c r="H42" s="184"/>
      <c r="I42" s="184"/>
      <c r="J42" s="184"/>
      <c r="K42" s="184"/>
      <c r="L42" s="184"/>
      <c r="M42" s="184"/>
      <c r="N42" s="185"/>
      <c r="O42" s="185"/>
      <c r="P42" s="184"/>
      <c r="Q42" s="184"/>
      <c r="R42" s="131">
        <f t="shared" si="7"/>
        <v>0</v>
      </c>
    </row>
    <row r="43" spans="1:18" s="126" customFormat="1" ht="15" customHeight="1" x14ac:dyDescent="0.2">
      <c r="A43" s="129" t="str">
        <f>Planilha!A43</f>
        <v>4.3</v>
      </c>
      <c r="B43" s="380" t="str">
        <f>Planilha!B43</f>
        <v xml:space="preserve">                          {concreto    fck = 35MPa</v>
      </c>
      <c r="C43" s="381"/>
      <c r="D43" s="382"/>
      <c r="E43" s="130">
        <f>Planilha!J43</f>
        <v>0</v>
      </c>
      <c r="F43" s="184"/>
      <c r="G43" s="184"/>
      <c r="H43" s="184"/>
      <c r="I43" s="184"/>
      <c r="J43" s="184"/>
      <c r="K43" s="184"/>
      <c r="L43" s="184"/>
      <c r="M43" s="184"/>
      <c r="N43" s="185"/>
      <c r="O43" s="185"/>
      <c r="P43" s="184"/>
      <c r="Q43" s="184"/>
      <c r="R43" s="131">
        <f t="shared" si="7"/>
        <v>0</v>
      </c>
    </row>
    <row r="44" spans="1:18" s="126" customFormat="1" ht="15" customHeight="1" x14ac:dyDescent="0.2">
      <c r="A44" s="129" t="str">
        <f>Planilha!A44</f>
        <v>4.4</v>
      </c>
      <c r="B44" s="380" t="str">
        <f>Planilha!B44</f>
        <v>Laje do fundo {aço + arame recozido nº 18</v>
      </c>
      <c r="C44" s="381"/>
      <c r="D44" s="382"/>
      <c r="E44" s="130">
        <f>Planilha!J44</f>
        <v>0</v>
      </c>
      <c r="F44" s="184"/>
      <c r="G44" s="184"/>
      <c r="H44" s="184"/>
      <c r="I44" s="184"/>
      <c r="J44" s="184"/>
      <c r="K44" s="184"/>
      <c r="L44" s="184"/>
      <c r="M44" s="184"/>
      <c r="N44" s="185"/>
      <c r="O44" s="185"/>
      <c r="P44" s="184"/>
      <c r="Q44" s="184"/>
      <c r="R44" s="131">
        <f t="shared" si="7"/>
        <v>0</v>
      </c>
    </row>
    <row r="45" spans="1:18" s="126" customFormat="1" ht="15" customHeight="1" x14ac:dyDescent="0.2">
      <c r="A45" s="129" t="str">
        <f>Planilha!A45</f>
        <v>4.5</v>
      </c>
      <c r="B45" s="380" t="str">
        <f>Planilha!B45</f>
        <v xml:space="preserve">                          {concreto    fck = 35MPa</v>
      </c>
      <c r="C45" s="381"/>
      <c r="D45" s="382"/>
      <c r="E45" s="130">
        <f>Planilha!J45</f>
        <v>0</v>
      </c>
      <c r="F45" s="184"/>
      <c r="G45" s="184"/>
      <c r="H45" s="184"/>
      <c r="I45" s="184"/>
      <c r="J45" s="184"/>
      <c r="K45" s="184"/>
      <c r="L45" s="184"/>
      <c r="M45" s="184"/>
      <c r="N45" s="185"/>
      <c r="O45" s="185"/>
      <c r="P45" s="184"/>
      <c r="Q45" s="184"/>
      <c r="R45" s="131">
        <f t="shared" si="7"/>
        <v>0</v>
      </c>
    </row>
    <row r="46" spans="1:18" s="126" customFormat="1" ht="15" customHeight="1" x14ac:dyDescent="0.2">
      <c r="A46" s="129"/>
      <c r="B46" s="377" t="str">
        <f>Planilha!B46</f>
        <v>Casas de Bombas (duas)</v>
      </c>
      <c r="C46" s="378"/>
      <c r="D46" s="379"/>
      <c r="E46" s="130"/>
      <c r="F46" s="135"/>
      <c r="G46" s="135"/>
      <c r="H46" s="135"/>
      <c r="I46" s="135"/>
      <c r="J46" s="135"/>
      <c r="K46" s="135"/>
      <c r="L46" s="135"/>
      <c r="M46" s="135"/>
      <c r="N46" s="136"/>
      <c r="O46" s="136"/>
      <c r="P46" s="135"/>
      <c r="Q46" s="135"/>
      <c r="R46" s="131"/>
    </row>
    <row r="47" spans="1:18" s="126" customFormat="1" ht="30" customHeight="1" x14ac:dyDescent="0.2">
      <c r="A47" s="129" t="str">
        <f>Planilha!A47</f>
        <v>4.6</v>
      </c>
      <c r="B47" s="380" t="str">
        <f>Planilha!B47</f>
        <v>Sapatas {montagem e desmontagem de formas em madeira serrada, e = 25 mm, 4 utilizações + sarrafos e pregos</v>
      </c>
      <c r="C47" s="381"/>
      <c r="D47" s="382"/>
      <c r="E47" s="130">
        <f>Planilha!J47</f>
        <v>0</v>
      </c>
      <c r="F47" s="184"/>
      <c r="G47" s="184"/>
      <c r="H47" s="184"/>
      <c r="I47" s="184"/>
      <c r="J47" s="184"/>
      <c r="K47" s="184"/>
      <c r="L47" s="184"/>
      <c r="M47" s="184"/>
      <c r="N47" s="185"/>
      <c r="O47" s="185"/>
      <c r="P47" s="184"/>
      <c r="Q47" s="184"/>
      <c r="R47" s="131">
        <f t="shared" si="7"/>
        <v>0</v>
      </c>
    </row>
    <row r="48" spans="1:18" s="126" customFormat="1" ht="15" customHeight="1" x14ac:dyDescent="0.2">
      <c r="A48" s="129" t="str">
        <f>Planilha!A48</f>
        <v>4.7</v>
      </c>
      <c r="B48" s="380" t="str">
        <f>Planilha!B48</f>
        <v xml:space="preserve">                        {aço + arame recozido nº 18</v>
      </c>
      <c r="C48" s="381"/>
      <c r="D48" s="382"/>
      <c r="E48" s="130">
        <f>Planilha!J48</f>
        <v>0</v>
      </c>
      <c r="F48" s="184"/>
      <c r="G48" s="184"/>
      <c r="H48" s="184"/>
      <c r="I48" s="184"/>
      <c r="J48" s="184"/>
      <c r="K48" s="184"/>
      <c r="L48" s="184"/>
      <c r="M48" s="184"/>
      <c r="N48" s="185"/>
      <c r="O48" s="185"/>
      <c r="P48" s="184"/>
      <c r="Q48" s="184"/>
      <c r="R48" s="131">
        <f t="shared" si="7"/>
        <v>0</v>
      </c>
    </row>
    <row r="49" spans="1:18" s="126" customFormat="1" ht="15" customHeight="1" x14ac:dyDescent="0.2">
      <c r="A49" s="129" t="str">
        <f>Planilha!A49</f>
        <v>4.8</v>
      </c>
      <c r="B49" s="380" t="str">
        <f>Planilha!B49</f>
        <v xml:space="preserve">                          {concreto    fck = 35MPa</v>
      </c>
      <c r="C49" s="381"/>
      <c r="D49" s="382"/>
      <c r="E49" s="130">
        <f>Planilha!J49</f>
        <v>0</v>
      </c>
      <c r="F49" s="184"/>
      <c r="G49" s="184"/>
      <c r="H49" s="184"/>
      <c r="I49" s="184"/>
      <c r="J49" s="184"/>
      <c r="K49" s="184"/>
      <c r="L49" s="184"/>
      <c r="M49" s="184"/>
      <c r="N49" s="185"/>
      <c r="O49" s="185"/>
      <c r="P49" s="184"/>
      <c r="Q49" s="184"/>
      <c r="R49" s="131">
        <f t="shared" si="7"/>
        <v>0</v>
      </c>
    </row>
    <row r="50" spans="1:18" s="126" customFormat="1" ht="15" customHeight="1" x14ac:dyDescent="0.2">
      <c r="A50" s="129" t="str">
        <f>Planilha!A50</f>
        <v>4.9</v>
      </c>
      <c r="B50" s="380" t="str">
        <f>Planilha!B50</f>
        <v>Vigas baldrames {mont./desmont.de formas de chp.de mad. Resin. # = 14mm + sarrafo e pregos</v>
      </c>
      <c r="C50" s="381"/>
      <c r="D50" s="382"/>
      <c r="E50" s="130">
        <f>Planilha!J50</f>
        <v>0</v>
      </c>
      <c r="F50" s="184"/>
      <c r="G50" s="184"/>
      <c r="H50" s="184"/>
      <c r="I50" s="184"/>
      <c r="J50" s="184"/>
      <c r="K50" s="184"/>
      <c r="L50" s="184"/>
      <c r="M50" s="184"/>
      <c r="N50" s="185"/>
      <c r="O50" s="185"/>
      <c r="P50" s="184"/>
      <c r="Q50" s="184"/>
      <c r="R50" s="131">
        <f t="shared" si="7"/>
        <v>0</v>
      </c>
    </row>
    <row r="51" spans="1:18" s="126" customFormat="1" ht="15" customHeight="1" x14ac:dyDescent="0.2">
      <c r="A51" s="129" t="str">
        <f>Planilha!A51</f>
        <v>4.10</v>
      </c>
      <c r="B51" s="380" t="str">
        <f>Planilha!B51</f>
        <v xml:space="preserve">                        {aço + arame recozido nº 18</v>
      </c>
      <c r="C51" s="381"/>
      <c r="D51" s="382"/>
      <c r="E51" s="130">
        <f>Planilha!J51</f>
        <v>0</v>
      </c>
      <c r="F51" s="184"/>
      <c r="G51" s="184"/>
      <c r="H51" s="184"/>
      <c r="I51" s="184"/>
      <c r="J51" s="184"/>
      <c r="K51" s="184"/>
      <c r="L51" s="184"/>
      <c r="M51" s="184"/>
      <c r="N51" s="185"/>
      <c r="O51" s="185"/>
      <c r="P51" s="184"/>
      <c r="Q51" s="184"/>
      <c r="R51" s="131">
        <f t="shared" si="7"/>
        <v>0</v>
      </c>
    </row>
    <row r="52" spans="1:18" s="126" customFormat="1" ht="15" customHeight="1" x14ac:dyDescent="0.2">
      <c r="A52" s="129" t="str">
        <f>Planilha!A52</f>
        <v>4.11</v>
      </c>
      <c r="B52" s="380" t="str">
        <f>Planilha!B52</f>
        <v xml:space="preserve">                          {concreto    fck = 35MPa</v>
      </c>
      <c r="C52" s="381"/>
      <c r="D52" s="382"/>
      <c r="E52" s="130">
        <f>Planilha!J52</f>
        <v>0</v>
      </c>
      <c r="F52" s="184"/>
      <c r="G52" s="184"/>
      <c r="H52" s="184"/>
      <c r="I52" s="184"/>
      <c r="J52" s="184"/>
      <c r="K52" s="184"/>
      <c r="L52" s="184"/>
      <c r="M52" s="184"/>
      <c r="N52" s="185"/>
      <c r="O52" s="185"/>
      <c r="P52" s="184"/>
      <c r="Q52" s="184"/>
      <c r="R52" s="131">
        <f t="shared" si="7"/>
        <v>0</v>
      </c>
    </row>
    <row r="53" spans="1:18" s="126" customFormat="1" ht="15" customHeight="1" x14ac:dyDescent="0.2">
      <c r="A53" s="129"/>
      <c r="B53" s="377" t="str">
        <f>Planilha!B53</f>
        <v>Contenção e arquibancada</v>
      </c>
      <c r="C53" s="378"/>
      <c r="D53" s="379"/>
      <c r="E53" s="130"/>
      <c r="F53" s="135"/>
      <c r="G53" s="135"/>
      <c r="H53" s="135"/>
      <c r="I53" s="135"/>
      <c r="J53" s="135"/>
      <c r="K53" s="135"/>
      <c r="L53" s="135"/>
      <c r="M53" s="135"/>
      <c r="N53" s="136"/>
      <c r="O53" s="136"/>
      <c r="P53" s="135"/>
      <c r="Q53" s="135"/>
      <c r="R53" s="131"/>
    </row>
    <row r="54" spans="1:18" s="126" customFormat="1" ht="15" customHeight="1" x14ac:dyDescent="0.2">
      <c r="A54" s="129" t="str">
        <f>Planilha!A54</f>
        <v>4.12</v>
      </c>
      <c r="B54" s="380" t="str">
        <f>Planilha!B54</f>
        <v>Estaca escavada mecanicamente, f = 25 cm, incluído concreto usinado e armadura longitudinal</v>
      </c>
      <c r="C54" s="381"/>
      <c r="D54" s="382"/>
      <c r="E54" s="130">
        <f>Planilha!J54</f>
        <v>0</v>
      </c>
      <c r="F54" s="184"/>
      <c r="G54" s="184"/>
      <c r="H54" s="184"/>
      <c r="I54" s="184"/>
      <c r="J54" s="184"/>
      <c r="K54" s="184"/>
      <c r="L54" s="184"/>
      <c r="M54" s="184"/>
      <c r="N54" s="185"/>
      <c r="O54" s="185"/>
      <c r="P54" s="184"/>
      <c r="Q54" s="184"/>
      <c r="R54" s="131">
        <f t="shared" si="7"/>
        <v>0</v>
      </c>
    </row>
    <row r="55" spans="1:18" s="126" customFormat="1" ht="15" customHeight="1" x14ac:dyDescent="0.2">
      <c r="A55" s="129" t="str">
        <f>Planilha!A55</f>
        <v>4.13</v>
      </c>
      <c r="B55" s="380" t="str">
        <f>Planilha!B55</f>
        <v>Vigas baldrames {formas de chp. de mad. res. # = 14mm + sarrafo e pregos</v>
      </c>
      <c r="C55" s="381"/>
      <c r="D55" s="382"/>
      <c r="E55" s="130">
        <f>Planilha!J55</f>
        <v>0</v>
      </c>
      <c r="F55" s="184"/>
      <c r="G55" s="184"/>
      <c r="H55" s="184"/>
      <c r="I55" s="184"/>
      <c r="J55" s="184"/>
      <c r="K55" s="184"/>
      <c r="L55" s="184"/>
      <c r="M55" s="184"/>
      <c r="N55" s="185"/>
      <c r="O55" s="185"/>
      <c r="P55" s="184"/>
      <c r="Q55" s="184"/>
      <c r="R55" s="131">
        <f t="shared" si="7"/>
        <v>0</v>
      </c>
    </row>
    <row r="56" spans="1:18" s="126" customFormat="1" ht="15" customHeight="1" x14ac:dyDescent="0.2">
      <c r="A56" s="129" t="str">
        <f>Planilha!A56</f>
        <v>4.14</v>
      </c>
      <c r="B56" s="380" t="str">
        <f>Planilha!B56</f>
        <v xml:space="preserve">                           {aço + arame recozido nº 18</v>
      </c>
      <c r="C56" s="381"/>
      <c r="D56" s="382"/>
      <c r="E56" s="130">
        <f>Planilha!J56</f>
        <v>0</v>
      </c>
      <c r="F56" s="184"/>
      <c r="G56" s="184"/>
      <c r="H56" s="184"/>
      <c r="I56" s="184"/>
      <c r="J56" s="184"/>
      <c r="K56" s="184"/>
      <c r="L56" s="184"/>
      <c r="M56" s="184"/>
      <c r="N56" s="185"/>
      <c r="O56" s="185"/>
      <c r="P56" s="184"/>
      <c r="Q56" s="184"/>
      <c r="R56" s="131">
        <f t="shared" si="7"/>
        <v>0</v>
      </c>
    </row>
    <row r="57" spans="1:18" s="126" customFormat="1" ht="15" customHeight="1" x14ac:dyDescent="0.2">
      <c r="A57" s="129" t="str">
        <f>Planilha!A57</f>
        <v>4.15</v>
      </c>
      <c r="B57" s="380" t="str">
        <f>Planilha!B57</f>
        <v xml:space="preserve">                          {concreto    fck = 35MPa</v>
      </c>
      <c r="C57" s="381"/>
      <c r="D57" s="382"/>
      <c r="E57" s="130">
        <f>Planilha!J57</f>
        <v>0</v>
      </c>
      <c r="F57" s="184"/>
      <c r="G57" s="184"/>
      <c r="H57" s="184"/>
      <c r="I57" s="184"/>
      <c r="J57" s="184"/>
      <c r="K57" s="184"/>
      <c r="L57" s="184"/>
      <c r="M57" s="184"/>
      <c r="N57" s="185"/>
      <c r="O57" s="185"/>
      <c r="P57" s="184"/>
      <c r="Q57" s="184"/>
      <c r="R57" s="131">
        <f t="shared" si="7"/>
        <v>0</v>
      </c>
    </row>
    <row r="58" spans="1:18" s="126" customFormat="1" ht="15" customHeight="1" x14ac:dyDescent="0.2">
      <c r="A58" s="129"/>
      <c r="B58" s="355" t="s">
        <v>6</v>
      </c>
      <c r="C58" s="355"/>
      <c r="D58" s="355"/>
      <c r="E58" s="133">
        <f>SUM(E40:E57)</f>
        <v>0</v>
      </c>
      <c r="F58" s="132">
        <f t="shared" ref="F58:M58" si="8">SUMPRODUCT($E$40:$E$57, F40:F57)</f>
        <v>0</v>
      </c>
      <c r="G58" s="132">
        <f t="shared" si="8"/>
        <v>0</v>
      </c>
      <c r="H58" s="132">
        <f t="shared" si="8"/>
        <v>0</v>
      </c>
      <c r="I58" s="132">
        <f t="shared" si="8"/>
        <v>0</v>
      </c>
      <c r="J58" s="132">
        <f t="shared" si="8"/>
        <v>0</v>
      </c>
      <c r="K58" s="132">
        <f t="shared" si="8"/>
        <v>0</v>
      </c>
      <c r="L58" s="132">
        <f t="shared" si="8"/>
        <v>0</v>
      </c>
      <c r="M58" s="132">
        <f t="shared" si="8"/>
        <v>0</v>
      </c>
      <c r="N58" s="132">
        <f t="shared" ref="N58:O58" si="9">SUMPRODUCT($E$40:$E$57, N40:N57)</f>
        <v>0</v>
      </c>
      <c r="O58" s="132">
        <f t="shared" si="9"/>
        <v>0</v>
      </c>
      <c r="P58" s="132">
        <f>SUMPRODUCT($E$40:$E$57, P40:P57)</f>
        <v>0</v>
      </c>
      <c r="Q58" s="132">
        <f>SUMPRODUCT($E$40:$E$57, Q40:Q57)</f>
        <v>0</v>
      </c>
      <c r="R58" s="132">
        <f>SUM(F58:Q58)</f>
        <v>0</v>
      </c>
    </row>
    <row r="59" spans="1:18" s="126" customFormat="1" ht="15" customHeight="1" x14ac:dyDescent="0.2">
      <c r="A59" s="361"/>
      <c r="B59" s="362"/>
      <c r="C59" s="362"/>
      <c r="D59" s="362"/>
      <c r="E59" s="362"/>
      <c r="F59" s="362"/>
      <c r="G59" s="362"/>
      <c r="H59" s="362"/>
      <c r="I59" s="362"/>
      <c r="J59" s="362"/>
      <c r="K59" s="362"/>
      <c r="L59" s="362"/>
      <c r="M59" s="362"/>
      <c r="N59" s="363"/>
      <c r="O59" s="363"/>
      <c r="P59" s="362"/>
      <c r="Q59" s="362"/>
      <c r="R59" s="364"/>
    </row>
    <row r="60" spans="1:18" s="126" customFormat="1" ht="15" customHeight="1" x14ac:dyDescent="0.2">
      <c r="A60" s="128" t="s">
        <v>14</v>
      </c>
      <c r="B60" s="356" t="s">
        <v>15</v>
      </c>
      <c r="C60" s="356"/>
      <c r="D60" s="356"/>
      <c r="E60" s="356"/>
      <c r="F60" s="356"/>
      <c r="G60" s="356"/>
      <c r="H60" s="356"/>
      <c r="I60" s="356"/>
      <c r="J60" s="356"/>
      <c r="K60" s="356"/>
      <c r="L60" s="356"/>
      <c r="M60" s="356"/>
      <c r="N60" s="357"/>
      <c r="O60" s="357"/>
      <c r="P60" s="356"/>
      <c r="Q60" s="356"/>
      <c r="R60" s="356"/>
    </row>
    <row r="61" spans="1:18" s="126" customFormat="1" ht="15" customHeight="1" x14ac:dyDescent="0.2">
      <c r="A61" s="129" t="str">
        <f>Planilha!A61</f>
        <v>5.1</v>
      </c>
      <c r="B61" s="352" t="str">
        <f>Planilha!B61</f>
        <v>Não se aplica</v>
      </c>
      <c r="C61" s="352"/>
      <c r="D61" s="352"/>
      <c r="E61" s="137">
        <f>Planilha!J61</f>
        <v>0</v>
      </c>
      <c r="F61" s="135"/>
      <c r="G61" s="135"/>
      <c r="H61" s="135"/>
      <c r="I61" s="135"/>
      <c r="J61" s="135"/>
      <c r="K61" s="135"/>
      <c r="L61" s="135"/>
      <c r="M61" s="135"/>
      <c r="N61" s="136"/>
      <c r="O61" s="136"/>
      <c r="P61" s="135"/>
      <c r="Q61" s="135"/>
      <c r="R61" s="131">
        <f>SUM(F61:Q61)</f>
        <v>0</v>
      </c>
    </row>
    <row r="62" spans="1:18" s="126" customFormat="1" ht="15" customHeight="1" x14ac:dyDescent="0.2">
      <c r="A62" s="129"/>
      <c r="B62" s="355" t="s">
        <v>6</v>
      </c>
      <c r="C62" s="355"/>
      <c r="D62" s="355"/>
      <c r="E62" s="138">
        <f>SUM(E61:E61)</f>
        <v>0</v>
      </c>
      <c r="F62" s="138">
        <f>F61*$E$61</f>
        <v>0</v>
      </c>
      <c r="G62" s="138">
        <f t="shared" ref="G62:Q62" si="10">G61*$E$61</f>
        <v>0</v>
      </c>
      <c r="H62" s="138">
        <f t="shared" si="10"/>
        <v>0</v>
      </c>
      <c r="I62" s="138">
        <f t="shared" si="10"/>
        <v>0</v>
      </c>
      <c r="J62" s="138">
        <f t="shared" si="10"/>
        <v>0</v>
      </c>
      <c r="K62" s="138">
        <f t="shared" si="10"/>
        <v>0</v>
      </c>
      <c r="L62" s="138">
        <f t="shared" si="10"/>
        <v>0</v>
      </c>
      <c r="M62" s="138">
        <f t="shared" si="10"/>
        <v>0</v>
      </c>
      <c r="N62" s="138">
        <f t="shared" si="10"/>
        <v>0</v>
      </c>
      <c r="O62" s="138">
        <f t="shared" si="10"/>
        <v>0</v>
      </c>
      <c r="P62" s="138">
        <f t="shared" si="10"/>
        <v>0</v>
      </c>
      <c r="Q62" s="138">
        <f t="shared" si="10"/>
        <v>0</v>
      </c>
      <c r="R62" s="139">
        <f>SUM(F62:Q62)</f>
        <v>0</v>
      </c>
    </row>
    <row r="63" spans="1:18" s="126" customFormat="1" ht="15" customHeight="1" x14ac:dyDescent="0.2">
      <c r="A63" s="361"/>
      <c r="B63" s="362"/>
      <c r="C63" s="362"/>
      <c r="D63" s="362"/>
      <c r="E63" s="362"/>
      <c r="F63" s="362"/>
      <c r="G63" s="362"/>
      <c r="H63" s="362"/>
      <c r="I63" s="362"/>
      <c r="J63" s="362"/>
      <c r="K63" s="362"/>
      <c r="L63" s="362"/>
      <c r="M63" s="362"/>
      <c r="N63" s="363"/>
      <c r="O63" s="363"/>
      <c r="P63" s="362"/>
      <c r="Q63" s="362"/>
      <c r="R63" s="364"/>
    </row>
    <row r="64" spans="1:18" s="141" customFormat="1" ht="15" customHeight="1" x14ac:dyDescent="0.2">
      <c r="A64" s="140" t="s">
        <v>16</v>
      </c>
      <c r="B64" s="375" t="s">
        <v>17</v>
      </c>
      <c r="C64" s="375"/>
      <c r="D64" s="375"/>
      <c r="E64" s="375"/>
      <c r="F64" s="375"/>
      <c r="G64" s="375"/>
      <c r="H64" s="375"/>
      <c r="I64" s="375"/>
      <c r="J64" s="375"/>
      <c r="K64" s="375"/>
      <c r="L64" s="375"/>
      <c r="M64" s="375"/>
      <c r="N64" s="376"/>
      <c r="O64" s="376"/>
      <c r="P64" s="375"/>
      <c r="Q64" s="375"/>
      <c r="R64" s="375"/>
    </row>
    <row r="65" spans="1:18" s="126" customFormat="1" ht="15" customHeight="1" x14ac:dyDescent="0.2">
      <c r="A65" s="129"/>
      <c r="B65" s="353" t="str">
        <f>Planilha!B65</f>
        <v>Reservatórios de água de chuva para reuso (dois)</v>
      </c>
      <c r="C65" s="353"/>
      <c r="D65" s="353"/>
      <c r="E65" s="130"/>
      <c r="F65" s="135"/>
      <c r="G65" s="135"/>
      <c r="H65" s="135"/>
      <c r="I65" s="135"/>
      <c r="J65" s="135"/>
      <c r="K65" s="135"/>
      <c r="L65" s="135"/>
      <c r="M65" s="135"/>
      <c r="N65" s="136"/>
      <c r="O65" s="136"/>
      <c r="P65" s="135"/>
      <c r="Q65" s="135"/>
      <c r="R65" s="131"/>
    </row>
    <row r="66" spans="1:18" s="126" customFormat="1" ht="30" customHeight="1" x14ac:dyDescent="0.2">
      <c r="A66" s="129" t="str">
        <f>Planilha!A66</f>
        <v>6.1</v>
      </c>
      <c r="B66" s="354" t="str">
        <f>Planilha!B66</f>
        <v>Pilares {montagem e desmontagem de formas de chp. de mad. compensada resinada, e = 17 mm + sarrafos e pregos, 4 utilizações</v>
      </c>
      <c r="C66" s="354"/>
      <c r="D66" s="354"/>
      <c r="E66" s="130">
        <f>Planilha!J66</f>
        <v>0</v>
      </c>
      <c r="F66" s="184"/>
      <c r="G66" s="184"/>
      <c r="H66" s="184"/>
      <c r="I66" s="184"/>
      <c r="J66" s="184"/>
      <c r="K66" s="184"/>
      <c r="L66" s="184"/>
      <c r="M66" s="184"/>
      <c r="N66" s="185"/>
      <c r="O66" s="185"/>
      <c r="P66" s="184"/>
      <c r="Q66" s="184"/>
      <c r="R66" s="131">
        <f t="shared" ref="R66:R91" si="11">SUM(F66:Q66)</f>
        <v>0</v>
      </c>
    </row>
    <row r="67" spans="1:18" s="126" customFormat="1" ht="15" customHeight="1" x14ac:dyDescent="0.2">
      <c r="A67" s="129" t="str">
        <f>Planilha!A67</f>
        <v>6.2</v>
      </c>
      <c r="B67" s="354" t="str">
        <f>Planilha!B67</f>
        <v xml:space="preserve">                       {aço + arame recozido nº 18</v>
      </c>
      <c r="C67" s="354"/>
      <c r="D67" s="354"/>
      <c r="E67" s="130">
        <f>Planilha!J67</f>
        <v>0</v>
      </c>
      <c r="F67" s="184"/>
      <c r="G67" s="184"/>
      <c r="H67" s="184"/>
      <c r="I67" s="184"/>
      <c r="J67" s="184"/>
      <c r="K67" s="184"/>
      <c r="L67" s="184"/>
      <c r="M67" s="184"/>
      <c r="N67" s="185"/>
      <c r="O67" s="185"/>
      <c r="P67" s="184"/>
      <c r="Q67" s="184"/>
      <c r="R67" s="131">
        <f t="shared" si="11"/>
        <v>0</v>
      </c>
    </row>
    <row r="68" spans="1:18" s="126" customFormat="1" ht="15" customHeight="1" x14ac:dyDescent="0.2">
      <c r="A68" s="129" t="str">
        <f>Planilha!A68</f>
        <v>6.3</v>
      </c>
      <c r="B68" s="354" t="str">
        <f>Planilha!B68</f>
        <v xml:space="preserve">                          {concreto    fck = 35MPa</v>
      </c>
      <c r="C68" s="354"/>
      <c r="D68" s="354"/>
      <c r="E68" s="130">
        <f>Planilha!J68</f>
        <v>0</v>
      </c>
      <c r="F68" s="184"/>
      <c r="G68" s="184"/>
      <c r="H68" s="184"/>
      <c r="I68" s="184"/>
      <c r="J68" s="184"/>
      <c r="K68" s="184"/>
      <c r="L68" s="184"/>
      <c r="M68" s="184"/>
      <c r="N68" s="185"/>
      <c r="O68" s="185"/>
      <c r="P68" s="184"/>
      <c r="Q68" s="184"/>
      <c r="R68" s="131">
        <f t="shared" si="11"/>
        <v>0</v>
      </c>
    </row>
    <row r="69" spans="1:18" s="126" customFormat="1" ht="30" customHeight="1" x14ac:dyDescent="0.2">
      <c r="A69" s="129" t="str">
        <f>Planilha!A69</f>
        <v>6.4</v>
      </c>
      <c r="B69" s="354" t="str">
        <f>Planilha!B69</f>
        <v>Vigas {montagem e desmontagem de formas de chp. de mad. serrada, e = 25 mm, sarrafos + pregos + escoras do tipo pontalete em madeira, 4 utilizações</v>
      </c>
      <c r="C69" s="354"/>
      <c r="D69" s="354"/>
      <c r="E69" s="130">
        <f>Planilha!J69</f>
        <v>0</v>
      </c>
      <c r="F69" s="184"/>
      <c r="G69" s="184"/>
      <c r="H69" s="184"/>
      <c r="I69" s="184"/>
      <c r="J69" s="184"/>
      <c r="K69" s="184"/>
      <c r="L69" s="184"/>
      <c r="M69" s="184"/>
      <c r="N69" s="185"/>
      <c r="O69" s="185"/>
      <c r="P69" s="184"/>
      <c r="Q69" s="184"/>
      <c r="R69" s="131">
        <f t="shared" si="11"/>
        <v>0</v>
      </c>
    </row>
    <row r="70" spans="1:18" s="126" customFormat="1" ht="15" customHeight="1" x14ac:dyDescent="0.2">
      <c r="A70" s="129" t="str">
        <f>Planilha!A70</f>
        <v>6.5</v>
      </c>
      <c r="B70" s="354" t="str">
        <f>Planilha!B70</f>
        <v xml:space="preserve">                       {aço + arame recozido nº 18</v>
      </c>
      <c r="C70" s="354"/>
      <c r="D70" s="354"/>
      <c r="E70" s="130">
        <f>Planilha!J70</f>
        <v>0</v>
      </c>
      <c r="F70" s="184"/>
      <c r="G70" s="184"/>
      <c r="H70" s="184"/>
      <c r="I70" s="184"/>
      <c r="J70" s="184"/>
      <c r="K70" s="184"/>
      <c r="L70" s="184"/>
      <c r="M70" s="184"/>
      <c r="N70" s="185"/>
      <c r="O70" s="185"/>
      <c r="P70" s="184"/>
      <c r="Q70" s="184"/>
      <c r="R70" s="131">
        <f t="shared" si="11"/>
        <v>0</v>
      </c>
    </row>
    <row r="71" spans="1:18" s="126" customFormat="1" ht="15" customHeight="1" x14ac:dyDescent="0.2">
      <c r="A71" s="129" t="str">
        <f>Planilha!A71</f>
        <v>6.6</v>
      </c>
      <c r="B71" s="354" t="str">
        <f>Planilha!B71</f>
        <v xml:space="preserve">                          {concreto    fck = 35MPa</v>
      </c>
      <c r="C71" s="354"/>
      <c r="D71" s="354"/>
      <c r="E71" s="130">
        <f>Planilha!J71</f>
        <v>0</v>
      </c>
      <c r="F71" s="184"/>
      <c r="G71" s="184"/>
      <c r="H71" s="184"/>
      <c r="I71" s="184"/>
      <c r="J71" s="184"/>
      <c r="K71" s="184"/>
      <c r="L71" s="184"/>
      <c r="M71" s="184"/>
      <c r="N71" s="185"/>
      <c r="O71" s="185"/>
      <c r="P71" s="184"/>
      <c r="Q71" s="184"/>
      <c r="R71" s="131">
        <f t="shared" si="11"/>
        <v>0</v>
      </c>
    </row>
    <row r="72" spans="1:18" s="126" customFormat="1" ht="30" customHeight="1" x14ac:dyDescent="0.2">
      <c r="A72" s="129" t="str">
        <f>Planilha!A72</f>
        <v>6.7</v>
      </c>
      <c r="B72" s="354" t="str">
        <f>Planilha!B72</f>
        <v>Lajes maciça {montagem e desmontagem de formas de chp. de mad. serrada, e = 25 mm, sarrafos + pregos + escoras do tipo pontalete em madeira, 4 utilizações</v>
      </c>
      <c r="C72" s="354"/>
      <c r="D72" s="354"/>
      <c r="E72" s="130">
        <f>Planilha!J72</f>
        <v>0</v>
      </c>
      <c r="F72" s="184"/>
      <c r="G72" s="184"/>
      <c r="H72" s="184"/>
      <c r="I72" s="184"/>
      <c r="J72" s="184"/>
      <c r="K72" s="184"/>
      <c r="L72" s="184"/>
      <c r="M72" s="184"/>
      <c r="N72" s="185"/>
      <c r="O72" s="185"/>
      <c r="P72" s="184"/>
      <c r="Q72" s="184"/>
      <c r="R72" s="131">
        <f t="shared" si="11"/>
        <v>0</v>
      </c>
    </row>
    <row r="73" spans="1:18" s="126" customFormat="1" ht="15" customHeight="1" x14ac:dyDescent="0.2">
      <c r="A73" s="129" t="str">
        <f>Planilha!A73</f>
        <v>6.8</v>
      </c>
      <c r="B73" s="354" t="str">
        <f>Planilha!B73</f>
        <v xml:space="preserve">                       {aço + arame recozido nº 18</v>
      </c>
      <c r="C73" s="354"/>
      <c r="D73" s="354"/>
      <c r="E73" s="130">
        <f>Planilha!J73</f>
        <v>0</v>
      </c>
      <c r="F73" s="184"/>
      <c r="G73" s="184"/>
      <c r="H73" s="184"/>
      <c r="I73" s="184"/>
      <c r="J73" s="184"/>
      <c r="K73" s="184"/>
      <c r="L73" s="184"/>
      <c r="M73" s="184"/>
      <c r="N73" s="185"/>
      <c r="O73" s="185"/>
      <c r="P73" s="184"/>
      <c r="Q73" s="184"/>
      <c r="R73" s="131">
        <f t="shared" si="11"/>
        <v>0</v>
      </c>
    </row>
    <row r="74" spans="1:18" s="126" customFormat="1" ht="15" customHeight="1" x14ac:dyDescent="0.2">
      <c r="A74" s="129" t="str">
        <f>Planilha!A74</f>
        <v>6.9</v>
      </c>
      <c r="B74" s="354" t="str">
        <f>Planilha!B74</f>
        <v xml:space="preserve">                          {concreto    fck = 35MPa</v>
      </c>
      <c r="C74" s="354"/>
      <c r="D74" s="354"/>
      <c r="E74" s="130">
        <f>Planilha!J74</f>
        <v>0</v>
      </c>
      <c r="F74" s="184"/>
      <c r="G74" s="184"/>
      <c r="H74" s="184"/>
      <c r="I74" s="184"/>
      <c r="J74" s="184"/>
      <c r="K74" s="184"/>
      <c r="L74" s="184"/>
      <c r="M74" s="184"/>
      <c r="N74" s="185"/>
      <c r="O74" s="185"/>
      <c r="P74" s="184"/>
      <c r="Q74" s="184"/>
      <c r="R74" s="131">
        <f t="shared" si="11"/>
        <v>0</v>
      </c>
    </row>
    <row r="75" spans="1:18" s="126" customFormat="1" ht="15" customHeight="1" x14ac:dyDescent="0.2">
      <c r="A75" s="129"/>
      <c r="B75" s="353" t="str">
        <f>Planilha!B75</f>
        <v>Casas de Bombas (duas)</v>
      </c>
      <c r="C75" s="353"/>
      <c r="D75" s="353"/>
      <c r="E75" s="130"/>
      <c r="F75" s="135"/>
      <c r="G75" s="135"/>
      <c r="H75" s="135"/>
      <c r="I75" s="135"/>
      <c r="J75" s="135"/>
      <c r="K75" s="135"/>
      <c r="L75" s="135"/>
      <c r="M75" s="135"/>
      <c r="N75" s="136"/>
      <c r="O75" s="136"/>
      <c r="P75" s="135"/>
      <c r="Q75" s="135"/>
      <c r="R75" s="131"/>
    </row>
    <row r="76" spans="1:18" s="126" customFormat="1" ht="30" customHeight="1" x14ac:dyDescent="0.2">
      <c r="A76" s="129" t="str">
        <f>Planilha!A76</f>
        <v>6.10</v>
      </c>
      <c r="B76" s="354" t="str">
        <f>Planilha!B76</f>
        <v>Pilares {montagem e desmontagem de formas de chp. de mad. compensada resinada, e = 17 mm + sarrafos e pregos, 4 utilizações</v>
      </c>
      <c r="C76" s="354"/>
      <c r="D76" s="354"/>
      <c r="E76" s="130">
        <f>Planilha!J76</f>
        <v>0</v>
      </c>
      <c r="F76" s="184"/>
      <c r="G76" s="184"/>
      <c r="H76" s="184"/>
      <c r="I76" s="184"/>
      <c r="J76" s="184"/>
      <c r="K76" s="184"/>
      <c r="L76" s="184"/>
      <c r="M76" s="184"/>
      <c r="N76" s="185"/>
      <c r="O76" s="185"/>
      <c r="P76" s="184"/>
      <c r="Q76" s="184"/>
      <c r="R76" s="131">
        <f t="shared" si="11"/>
        <v>0</v>
      </c>
    </row>
    <row r="77" spans="1:18" s="126" customFormat="1" ht="15" customHeight="1" x14ac:dyDescent="0.2">
      <c r="A77" s="129" t="str">
        <f>Planilha!A77</f>
        <v>6.11</v>
      </c>
      <c r="B77" s="354" t="str">
        <f>Planilha!B77</f>
        <v xml:space="preserve">                       {aço + arame recozido nº 18</v>
      </c>
      <c r="C77" s="354"/>
      <c r="D77" s="354"/>
      <c r="E77" s="130">
        <f>Planilha!J77</f>
        <v>0</v>
      </c>
      <c r="F77" s="184"/>
      <c r="G77" s="184"/>
      <c r="H77" s="184"/>
      <c r="I77" s="184"/>
      <c r="J77" s="184"/>
      <c r="K77" s="184"/>
      <c r="L77" s="184"/>
      <c r="M77" s="184"/>
      <c r="N77" s="185"/>
      <c r="O77" s="185"/>
      <c r="P77" s="184"/>
      <c r="Q77" s="184"/>
      <c r="R77" s="131"/>
    </row>
    <row r="78" spans="1:18" s="126" customFormat="1" ht="15" customHeight="1" x14ac:dyDescent="0.2">
      <c r="A78" s="129" t="str">
        <f>Planilha!A78</f>
        <v>6.12</v>
      </c>
      <c r="B78" s="354" t="str">
        <f>Planilha!B78</f>
        <v xml:space="preserve">                          {concreto    fck = 35MPa</v>
      </c>
      <c r="C78" s="354"/>
      <c r="D78" s="354"/>
      <c r="E78" s="130">
        <f>Planilha!J78</f>
        <v>0</v>
      </c>
      <c r="F78" s="184"/>
      <c r="G78" s="184"/>
      <c r="H78" s="184"/>
      <c r="I78" s="184"/>
      <c r="J78" s="184"/>
      <c r="K78" s="184"/>
      <c r="L78" s="184"/>
      <c r="M78" s="184"/>
      <c r="N78" s="185"/>
      <c r="O78" s="185"/>
      <c r="P78" s="184"/>
      <c r="Q78" s="184"/>
      <c r="R78" s="131">
        <f t="shared" si="11"/>
        <v>0</v>
      </c>
    </row>
    <row r="79" spans="1:18" s="126" customFormat="1" ht="30" customHeight="1" x14ac:dyDescent="0.2">
      <c r="A79" s="129" t="str">
        <f>Planilha!A79</f>
        <v>6.13</v>
      </c>
      <c r="B79" s="354" t="str">
        <f>Planilha!B79</f>
        <v>Vigas {montagem e desmontagem de formas de chp. de mad. serrada, e = 25 mm, sarrafos + pregos + escoras do tipo pontalete em madeira, 4 utilizações</v>
      </c>
      <c r="C79" s="354"/>
      <c r="D79" s="354"/>
      <c r="E79" s="130">
        <f>Planilha!J79</f>
        <v>0</v>
      </c>
      <c r="F79" s="184"/>
      <c r="G79" s="184"/>
      <c r="H79" s="184"/>
      <c r="I79" s="184"/>
      <c r="J79" s="184"/>
      <c r="K79" s="184"/>
      <c r="L79" s="184"/>
      <c r="M79" s="184"/>
      <c r="N79" s="185"/>
      <c r="O79" s="185"/>
      <c r="P79" s="184"/>
      <c r="Q79" s="184"/>
      <c r="R79" s="131">
        <f t="shared" si="11"/>
        <v>0</v>
      </c>
    </row>
    <row r="80" spans="1:18" s="126" customFormat="1" ht="15" customHeight="1" x14ac:dyDescent="0.2">
      <c r="A80" s="129" t="str">
        <f>Planilha!A80</f>
        <v>6.14</v>
      </c>
      <c r="B80" s="354" t="str">
        <f>Planilha!B80</f>
        <v xml:space="preserve">                       {aço + arame recozido nº 18</v>
      </c>
      <c r="C80" s="354"/>
      <c r="D80" s="354"/>
      <c r="E80" s="130">
        <f>Planilha!J80</f>
        <v>0</v>
      </c>
      <c r="F80" s="184"/>
      <c r="G80" s="184"/>
      <c r="H80" s="184"/>
      <c r="I80" s="184"/>
      <c r="J80" s="184"/>
      <c r="K80" s="184"/>
      <c r="L80" s="184"/>
      <c r="M80" s="184"/>
      <c r="N80" s="185"/>
      <c r="O80" s="185"/>
      <c r="P80" s="184"/>
      <c r="Q80" s="184"/>
      <c r="R80" s="131">
        <f t="shared" si="11"/>
        <v>0</v>
      </c>
    </row>
    <row r="81" spans="1:18" s="126" customFormat="1" ht="15" customHeight="1" x14ac:dyDescent="0.2">
      <c r="A81" s="129" t="str">
        <f>Planilha!A81</f>
        <v>6.15</v>
      </c>
      <c r="B81" s="354" t="str">
        <f>Planilha!B81</f>
        <v xml:space="preserve">                          {concreto    fck = 35MPa</v>
      </c>
      <c r="C81" s="354"/>
      <c r="D81" s="354"/>
      <c r="E81" s="130">
        <f>Planilha!J81</f>
        <v>0</v>
      </c>
      <c r="F81" s="184"/>
      <c r="G81" s="184"/>
      <c r="H81" s="184"/>
      <c r="I81" s="184"/>
      <c r="J81" s="184"/>
      <c r="K81" s="184"/>
      <c r="L81" s="184"/>
      <c r="M81" s="184"/>
      <c r="N81" s="185"/>
      <c r="O81" s="185"/>
      <c r="P81" s="184"/>
      <c r="Q81" s="184"/>
      <c r="R81" s="131">
        <f t="shared" si="11"/>
        <v>0</v>
      </c>
    </row>
    <row r="82" spans="1:18" s="126" customFormat="1" ht="30" customHeight="1" x14ac:dyDescent="0.2">
      <c r="A82" s="129" t="str">
        <f>Planilha!A82</f>
        <v>6.16</v>
      </c>
      <c r="B82" s="354" t="str">
        <f>Planilha!B82</f>
        <v>Lajes maciça {montagem e desmontagem de formas de chp. de mad. serrada, e = 25 mm, sarrafos + pregos + escoras do tipo pontalete em madeira, 4 utilizações</v>
      </c>
      <c r="C82" s="354"/>
      <c r="D82" s="354"/>
      <c r="E82" s="130">
        <f>Planilha!J82</f>
        <v>0</v>
      </c>
      <c r="F82" s="184"/>
      <c r="G82" s="184"/>
      <c r="H82" s="184"/>
      <c r="I82" s="184"/>
      <c r="J82" s="184"/>
      <c r="K82" s="184"/>
      <c r="L82" s="184"/>
      <c r="M82" s="184"/>
      <c r="N82" s="185"/>
      <c r="O82" s="185"/>
      <c r="P82" s="184"/>
      <c r="Q82" s="184"/>
      <c r="R82" s="131">
        <f t="shared" si="11"/>
        <v>0</v>
      </c>
    </row>
    <row r="83" spans="1:18" s="126" customFormat="1" ht="15" customHeight="1" x14ac:dyDescent="0.2">
      <c r="A83" s="129" t="str">
        <f>Planilha!A83</f>
        <v>6.17</v>
      </c>
      <c r="B83" s="354" t="str">
        <f>Planilha!B83</f>
        <v xml:space="preserve">                       {aço + arame recozido nº 18</v>
      </c>
      <c r="C83" s="354"/>
      <c r="D83" s="354"/>
      <c r="E83" s="130">
        <f>Planilha!J83</f>
        <v>0</v>
      </c>
      <c r="F83" s="184"/>
      <c r="G83" s="184"/>
      <c r="H83" s="184"/>
      <c r="I83" s="184"/>
      <c r="J83" s="184"/>
      <c r="K83" s="184"/>
      <c r="L83" s="184"/>
      <c r="M83" s="184"/>
      <c r="N83" s="185"/>
      <c r="O83" s="185"/>
      <c r="P83" s="184"/>
      <c r="Q83" s="184"/>
      <c r="R83" s="131">
        <f t="shared" si="11"/>
        <v>0</v>
      </c>
    </row>
    <row r="84" spans="1:18" s="126" customFormat="1" ht="15" customHeight="1" x14ac:dyDescent="0.2">
      <c r="A84" s="129" t="str">
        <f>Planilha!A84</f>
        <v>6.18</v>
      </c>
      <c r="B84" s="354" t="str">
        <f>Planilha!B84</f>
        <v xml:space="preserve">                          {concreto    fck = 35MPa</v>
      </c>
      <c r="C84" s="354"/>
      <c r="D84" s="354"/>
      <c r="E84" s="130">
        <f>Planilha!J84</f>
        <v>0</v>
      </c>
      <c r="F84" s="184"/>
      <c r="G84" s="184"/>
      <c r="H84" s="184"/>
      <c r="I84" s="184"/>
      <c r="J84" s="184"/>
      <c r="K84" s="184"/>
      <c r="L84" s="184"/>
      <c r="M84" s="184"/>
      <c r="N84" s="185"/>
      <c r="O84" s="185"/>
      <c r="P84" s="184"/>
      <c r="Q84" s="184"/>
      <c r="R84" s="131">
        <f t="shared" si="11"/>
        <v>0</v>
      </c>
    </row>
    <row r="85" spans="1:18" s="126" customFormat="1" ht="15" customHeight="1" x14ac:dyDescent="0.2">
      <c r="A85" s="129"/>
      <c r="B85" s="353" t="str">
        <f>Planilha!B85</f>
        <v>Contenção e arquibancada</v>
      </c>
      <c r="C85" s="353"/>
      <c r="D85" s="353"/>
      <c r="E85" s="130"/>
      <c r="F85" s="135"/>
      <c r="G85" s="135"/>
      <c r="H85" s="135"/>
      <c r="I85" s="135"/>
      <c r="J85" s="135"/>
      <c r="K85" s="135"/>
      <c r="L85" s="135"/>
      <c r="M85" s="135"/>
      <c r="N85" s="136"/>
      <c r="O85" s="136"/>
      <c r="P85" s="135"/>
      <c r="Q85" s="135"/>
      <c r="R85" s="131"/>
    </row>
    <row r="86" spans="1:18" s="126" customFormat="1" ht="30" customHeight="1" x14ac:dyDescent="0.2">
      <c r="A86" s="129" t="str">
        <f>Planilha!A86</f>
        <v>6.19</v>
      </c>
      <c r="B86" s="354" t="str">
        <f>Planilha!B86</f>
        <v>Pilares {montagem e desmontagem de formas de chp. de mad. compensada resinada, e = 17 mm + sarrafos e pregos, 4 utilizações</v>
      </c>
      <c r="C86" s="354"/>
      <c r="D86" s="354"/>
      <c r="E86" s="130">
        <f>Planilha!J86</f>
        <v>0</v>
      </c>
      <c r="F86" s="184"/>
      <c r="G86" s="184"/>
      <c r="H86" s="184"/>
      <c r="I86" s="184"/>
      <c r="J86" s="184"/>
      <c r="K86" s="184"/>
      <c r="L86" s="184"/>
      <c r="M86" s="184"/>
      <c r="N86" s="185"/>
      <c r="O86" s="185"/>
      <c r="P86" s="184"/>
      <c r="Q86" s="184"/>
      <c r="R86" s="131">
        <f t="shared" si="11"/>
        <v>0</v>
      </c>
    </row>
    <row r="87" spans="1:18" s="126" customFormat="1" ht="15" customHeight="1" x14ac:dyDescent="0.2">
      <c r="A87" s="129" t="str">
        <f>Planilha!A87</f>
        <v>6.20</v>
      </c>
      <c r="B87" s="354" t="str">
        <f>Planilha!B87</f>
        <v xml:space="preserve">                       {aço + arame recozido nº 18</v>
      </c>
      <c r="C87" s="354"/>
      <c r="D87" s="354"/>
      <c r="E87" s="130">
        <f>Planilha!J87</f>
        <v>0</v>
      </c>
      <c r="F87" s="184"/>
      <c r="G87" s="184"/>
      <c r="H87" s="184"/>
      <c r="I87" s="184"/>
      <c r="J87" s="184"/>
      <c r="K87" s="184"/>
      <c r="L87" s="184"/>
      <c r="M87" s="184"/>
      <c r="N87" s="185"/>
      <c r="O87" s="185"/>
      <c r="P87" s="184"/>
      <c r="Q87" s="184"/>
      <c r="R87" s="131">
        <f t="shared" si="11"/>
        <v>0</v>
      </c>
    </row>
    <row r="88" spans="1:18" s="126" customFormat="1" ht="15" customHeight="1" x14ac:dyDescent="0.2">
      <c r="A88" s="129" t="str">
        <f>Planilha!A88</f>
        <v>6.21</v>
      </c>
      <c r="B88" s="354" t="str">
        <f>Planilha!B88</f>
        <v xml:space="preserve">                       {concreto    fck = 35MPa</v>
      </c>
      <c r="C88" s="354"/>
      <c r="D88" s="354"/>
      <c r="E88" s="130">
        <f>Planilha!J88</f>
        <v>0</v>
      </c>
      <c r="F88" s="184"/>
      <c r="G88" s="184"/>
      <c r="H88" s="184"/>
      <c r="I88" s="184"/>
      <c r="J88" s="184"/>
      <c r="K88" s="184"/>
      <c r="L88" s="184"/>
      <c r="M88" s="184"/>
      <c r="N88" s="185"/>
      <c r="O88" s="185"/>
      <c r="P88" s="184"/>
      <c r="Q88" s="184"/>
      <c r="R88" s="131">
        <f t="shared" si="11"/>
        <v>0</v>
      </c>
    </row>
    <row r="89" spans="1:18" s="126" customFormat="1" ht="30" customHeight="1" x14ac:dyDescent="0.2">
      <c r="A89" s="129" t="str">
        <f>Planilha!A89</f>
        <v>6.22</v>
      </c>
      <c r="B89" s="354" t="str">
        <f>Planilha!B89</f>
        <v>Cintas {montagem e desmontagem de formas de chp. de mad. serrada, e = 25 mm, sarrafos + pregos + escoras do tipo pontalete em madeira, 4 utilizações</v>
      </c>
      <c r="C89" s="354"/>
      <c r="D89" s="354"/>
      <c r="E89" s="130">
        <f>Planilha!J89</f>
        <v>0</v>
      </c>
      <c r="F89" s="184"/>
      <c r="G89" s="184"/>
      <c r="H89" s="184"/>
      <c r="I89" s="184"/>
      <c r="J89" s="184"/>
      <c r="K89" s="184"/>
      <c r="L89" s="184"/>
      <c r="M89" s="184"/>
      <c r="N89" s="185"/>
      <c r="O89" s="185"/>
      <c r="P89" s="184"/>
      <c r="Q89" s="184"/>
      <c r="R89" s="131">
        <f t="shared" si="11"/>
        <v>0</v>
      </c>
    </row>
    <row r="90" spans="1:18" s="126" customFormat="1" ht="15" customHeight="1" x14ac:dyDescent="0.2">
      <c r="A90" s="129" t="str">
        <f>Planilha!A90</f>
        <v>6.23</v>
      </c>
      <c r="B90" s="354" t="str">
        <f>Planilha!B90</f>
        <v xml:space="preserve">                       {aço + arame recozido nº 18</v>
      </c>
      <c r="C90" s="354"/>
      <c r="D90" s="354"/>
      <c r="E90" s="130">
        <f>Planilha!J90</f>
        <v>0</v>
      </c>
      <c r="F90" s="184"/>
      <c r="G90" s="184"/>
      <c r="H90" s="184"/>
      <c r="I90" s="184"/>
      <c r="J90" s="184"/>
      <c r="K90" s="184"/>
      <c r="L90" s="184"/>
      <c r="M90" s="184"/>
      <c r="N90" s="185"/>
      <c r="O90" s="185"/>
      <c r="P90" s="184"/>
      <c r="Q90" s="184"/>
      <c r="R90" s="131">
        <f t="shared" si="11"/>
        <v>0</v>
      </c>
    </row>
    <row r="91" spans="1:18" s="126" customFormat="1" ht="15" customHeight="1" x14ac:dyDescent="0.2">
      <c r="A91" s="129" t="str">
        <f>Planilha!A91</f>
        <v>6.24</v>
      </c>
      <c r="B91" s="354" t="str">
        <f>Planilha!B91</f>
        <v xml:space="preserve">                       {concreto    fck = 35MPa</v>
      </c>
      <c r="C91" s="354"/>
      <c r="D91" s="354"/>
      <c r="E91" s="130">
        <f>Planilha!J91</f>
        <v>0</v>
      </c>
      <c r="F91" s="184"/>
      <c r="G91" s="184"/>
      <c r="H91" s="184"/>
      <c r="I91" s="184"/>
      <c r="J91" s="184"/>
      <c r="K91" s="184"/>
      <c r="L91" s="184"/>
      <c r="M91" s="184"/>
      <c r="N91" s="185"/>
      <c r="O91" s="185"/>
      <c r="P91" s="184"/>
      <c r="Q91" s="184"/>
      <c r="R91" s="131">
        <f t="shared" si="11"/>
        <v>0</v>
      </c>
    </row>
    <row r="92" spans="1:18" s="126" customFormat="1" ht="15" customHeight="1" x14ac:dyDescent="0.2">
      <c r="A92" s="129"/>
      <c r="B92" s="355" t="s">
        <v>6</v>
      </c>
      <c r="C92" s="355"/>
      <c r="D92" s="355"/>
      <c r="E92" s="132">
        <f>SUM(E65:E91)</f>
        <v>0</v>
      </c>
      <c r="F92" s="132">
        <f>SUMPRODUCT($E$65:$E$91,F65:F91)</f>
        <v>0</v>
      </c>
      <c r="G92" s="132">
        <f t="shared" ref="G92:Q92" si="12">SUMPRODUCT($E$65:$E$91,G65:G91)</f>
        <v>0</v>
      </c>
      <c r="H92" s="132">
        <f t="shared" si="12"/>
        <v>0</v>
      </c>
      <c r="I92" s="132">
        <f t="shared" si="12"/>
        <v>0</v>
      </c>
      <c r="J92" s="132">
        <f t="shared" si="12"/>
        <v>0</v>
      </c>
      <c r="K92" s="132">
        <f t="shared" si="12"/>
        <v>0</v>
      </c>
      <c r="L92" s="132">
        <f t="shared" si="12"/>
        <v>0</v>
      </c>
      <c r="M92" s="132">
        <f t="shared" si="12"/>
        <v>0</v>
      </c>
      <c r="N92" s="132">
        <f t="shared" si="12"/>
        <v>0</v>
      </c>
      <c r="O92" s="132">
        <f t="shared" si="12"/>
        <v>0</v>
      </c>
      <c r="P92" s="132">
        <f t="shared" si="12"/>
        <v>0</v>
      </c>
      <c r="Q92" s="132">
        <f t="shared" si="12"/>
        <v>0</v>
      </c>
      <c r="R92" s="133">
        <f>SUM(F92:Q92)</f>
        <v>0</v>
      </c>
    </row>
    <row r="93" spans="1:18" s="126" customFormat="1" ht="15" customHeight="1" x14ac:dyDescent="0.2">
      <c r="A93" s="361"/>
      <c r="B93" s="362"/>
      <c r="C93" s="362"/>
      <c r="D93" s="362"/>
      <c r="E93" s="362"/>
      <c r="F93" s="362"/>
      <c r="G93" s="362"/>
      <c r="H93" s="362"/>
      <c r="I93" s="362"/>
      <c r="J93" s="362"/>
      <c r="K93" s="362"/>
      <c r="L93" s="362"/>
      <c r="M93" s="362"/>
      <c r="N93" s="363"/>
      <c r="O93" s="363"/>
      <c r="P93" s="362"/>
      <c r="Q93" s="362"/>
      <c r="R93" s="364"/>
    </row>
    <row r="94" spans="1:18" s="126" customFormat="1" ht="15" customHeight="1" x14ac:dyDescent="0.2">
      <c r="A94" s="128" t="s">
        <v>19</v>
      </c>
      <c r="B94" s="356" t="s">
        <v>69</v>
      </c>
      <c r="C94" s="356"/>
      <c r="D94" s="356"/>
      <c r="E94" s="356"/>
      <c r="F94" s="356"/>
      <c r="G94" s="356"/>
      <c r="H94" s="356"/>
      <c r="I94" s="356"/>
      <c r="J94" s="356"/>
      <c r="K94" s="356"/>
      <c r="L94" s="356"/>
      <c r="M94" s="356"/>
      <c r="N94" s="357"/>
      <c r="O94" s="357"/>
      <c r="P94" s="356"/>
      <c r="Q94" s="356"/>
      <c r="R94" s="356"/>
    </row>
    <row r="95" spans="1:18" s="126" customFormat="1" ht="30" customHeight="1" x14ac:dyDescent="0.2">
      <c r="A95" s="142" t="str">
        <f>Planilha!A95</f>
        <v>7.1</v>
      </c>
      <c r="B95" s="352" t="str">
        <f>Planilha!B95</f>
        <v>Alvenaria de bloco de concreto estrutural 19x19x39 cm, fbk 8 a 10 MPa, esp = 0,19 m, com argamassa AC-II, junta de 1 cm (reservatório de água de chuva para reuso e casas de bomba)</v>
      </c>
      <c r="C95" s="352"/>
      <c r="D95" s="352"/>
      <c r="E95" s="130">
        <f>Planilha!J95</f>
        <v>0</v>
      </c>
      <c r="F95" s="184"/>
      <c r="G95" s="184"/>
      <c r="H95" s="184"/>
      <c r="I95" s="184"/>
      <c r="J95" s="184"/>
      <c r="K95" s="184"/>
      <c r="L95" s="184"/>
      <c r="M95" s="184"/>
      <c r="N95" s="185"/>
      <c r="O95" s="185"/>
      <c r="P95" s="184"/>
      <c r="Q95" s="184"/>
      <c r="R95" s="131">
        <f t="shared" ref="R95:R97" si="13">SUM(F95:Q95)</f>
        <v>0</v>
      </c>
    </row>
    <row r="96" spans="1:18" s="126" customFormat="1" ht="30" customHeight="1" x14ac:dyDescent="0.2">
      <c r="A96" s="142" t="str">
        <f>Planilha!A96</f>
        <v>7.2</v>
      </c>
      <c r="B96" s="352" t="str">
        <f>Planilha!B96</f>
        <v>Alvenaria de bloco de concreto estrutural 19x19x39 cm, fbk 8 a 10 MPa, esp = 0,19 m, com argamassa AC-II, junta de 1 cm (contenção e arquibancada)</v>
      </c>
      <c r="C96" s="352"/>
      <c r="D96" s="352"/>
      <c r="E96" s="130">
        <f>Planilha!J96</f>
        <v>0</v>
      </c>
      <c r="F96" s="184"/>
      <c r="G96" s="184"/>
      <c r="H96" s="184"/>
      <c r="I96" s="184"/>
      <c r="J96" s="184"/>
      <c r="K96" s="184"/>
      <c r="L96" s="184"/>
      <c r="M96" s="184"/>
      <c r="N96" s="185"/>
      <c r="O96" s="185"/>
      <c r="P96" s="184"/>
      <c r="Q96" s="184"/>
      <c r="R96" s="131">
        <f t="shared" si="13"/>
        <v>0</v>
      </c>
    </row>
    <row r="97" spans="1:18" s="126" customFormat="1" ht="30" customHeight="1" x14ac:dyDescent="0.2">
      <c r="A97" s="142" t="str">
        <f>Planilha!A97</f>
        <v>7.3</v>
      </c>
      <c r="B97" s="352" t="str">
        <f>Planilha!B97</f>
        <v>Alvenaria de vedação de blocos cerâmicos furados na vertical de 19x19x39 cm (espessura 19 cm) e argamassa de assentamento com preparo em betoneira</v>
      </c>
      <c r="C97" s="352"/>
      <c r="D97" s="352"/>
      <c r="E97" s="130">
        <f>Planilha!J97</f>
        <v>0</v>
      </c>
      <c r="F97" s="185"/>
      <c r="G97" s="185"/>
      <c r="H97" s="185"/>
      <c r="I97" s="185"/>
      <c r="J97" s="185"/>
      <c r="K97" s="185"/>
      <c r="L97" s="185"/>
      <c r="M97" s="185"/>
      <c r="N97" s="185"/>
      <c r="O97" s="185"/>
      <c r="P97" s="185"/>
      <c r="Q97" s="185"/>
      <c r="R97" s="131">
        <f t="shared" si="13"/>
        <v>0</v>
      </c>
    </row>
    <row r="98" spans="1:18" s="126" customFormat="1" ht="15" customHeight="1" x14ac:dyDescent="0.2">
      <c r="A98" s="129"/>
      <c r="B98" s="355" t="s">
        <v>6</v>
      </c>
      <c r="C98" s="355"/>
      <c r="D98" s="355"/>
      <c r="E98" s="133">
        <f>SUM(E95:E97)</f>
        <v>0</v>
      </c>
      <c r="F98" s="132">
        <f>SUMPRODUCT($E$95:$E$97, F95:F97)</f>
        <v>0</v>
      </c>
      <c r="G98" s="132">
        <f t="shared" ref="G98:Q98" si="14">SUMPRODUCT($E$95:$E$97, G95:G97)</f>
        <v>0</v>
      </c>
      <c r="H98" s="132">
        <f t="shared" si="14"/>
        <v>0</v>
      </c>
      <c r="I98" s="132">
        <f t="shared" si="14"/>
        <v>0</v>
      </c>
      <c r="J98" s="132">
        <f t="shared" si="14"/>
        <v>0</v>
      </c>
      <c r="K98" s="132">
        <f t="shared" si="14"/>
        <v>0</v>
      </c>
      <c r="L98" s="132">
        <f t="shared" si="14"/>
        <v>0</v>
      </c>
      <c r="M98" s="132">
        <f t="shared" si="14"/>
        <v>0</v>
      </c>
      <c r="N98" s="132">
        <f t="shared" si="14"/>
        <v>0</v>
      </c>
      <c r="O98" s="132">
        <f t="shared" si="14"/>
        <v>0</v>
      </c>
      <c r="P98" s="132">
        <f t="shared" si="14"/>
        <v>0</v>
      </c>
      <c r="Q98" s="132">
        <f t="shared" si="14"/>
        <v>0</v>
      </c>
      <c r="R98" s="133">
        <f>SUM(F98:Q98)</f>
        <v>0</v>
      </c>
    </row>
    <row r="99" spans="1:18" s="126" customFormat="1" ht="15" customHeight="1" x14ac:dyDescent="0.2">
      <c r="A99" s="361"/>
      <c r="B99" s="362"/>
      <c r="C99" s="362"/>
      <c r="D99" s="362"/>
      <c r="E99" s="362"/>
      <c r="F99" s="362"/>
      <c r="G99" s="362"/>
      <c r="H99" s="362"/>
      <c r="I99" s="362"/>
      <c r="J99" s="362"/>
      <c r="K99" s="362"/>
      <c r="L99" s="362"/>
      <c r="M99" s="362"/>
      <c r="N99" s="363"/>
      <c r="O99" s="363"/>
      <c r="P99" s="362"/>
      <c r="Q99" s="362"/>
      <c r="R99" s="364"/>
    </row>
    <row r="100" spans="1:18" s="126" customFormat="1" ht="15" customHeight="1" x14ac:dyDescent="0.2">
      <c r="A100" s="128" t="s">
        <v>21</v>
      </c>
      <c r="B100" s="356" t="s">
        <v>70</v>
      </c>
      <c r="C100" s="356"/>
      <c r="D100" s="356"/>
      <c r="E100" s="356"/>
      <c r="F100" s="356"/>
      <c r="G100" s="356"/>
      <c r="H100" s="356"/>
      <c r="I100" s="356"/>
      <c r="J100" s="356"/>
      <c r="K100" s="356"/>
      <c r="L100" s="356"/>
      <c r="M100" s="356"/>
      <c r="N100" s="357"/>
      <c r="O100" s="357"/>
      <c r="P100" s="356"/>
      <c r="Q100" s="356"/>
      <c r="R100" s="356"/>
    </row>
    <row r="101" spans="1:18" s="126" customFormat="1" ht="15" customHeight="1" x14ac:dyDescent="0.2">
      <c r="A101" s="142"/>
      <c r="B101" s="355" t="str">
        <f>Planilha!B101</f>
        <v>Esquadrias Metálicas</v>
      </c>
      <c r="C101" s="355"/>
      <c r="D101" s="355"/>
      <c r="E101" s="137"/>
      <c r="F101" s="143"/>
      <c r="G101" s="144"/>
      <c r="H101" s="145"/>
      <c r="I101" s="146"/>
      <c r="J101" s="145"/>
      <c r="K101" s="145"/>
      <c r="L101" s="147"/>
      <c r="M101" s="147"/>
      <c r="N101" s="148"/>
      <c r="O101" s="148"/>
      <c r="P101" s="147"/>
      <c r="Q101" s="147"/>
      <c r="R101" s="131"/>
    </row>
    <row r="102" spans="1:18" s="126" customFormat="1" ht="15" customHeight="1" x14ac:dyDescent="0.2">
      <c r="A102" s="142" t="str">
        <f>Planilha!A102</f>
        <v>8.1</v>
      </c>
      <c r="B102" s="352" t="str">
        <f>Planilha!B102</f>
        <v>Janela J1 - 360x200cm (c/contramarco, vidros 6mm, borracha de vedação, acessórios e peitoril de granito)</v>
      </c>
      <c r="C102" s="352"/>
      <c r="D102" s="352"/>
      <c r="E102" s="130">
        <f>Planilha!J102</f>
        <v>0</v>
      </c>
      <c r="F102" s="184"/>
      <c r="G102" s="184"/>
      <c r="H102" s="184"/>
      <c r="I102" s="184"/>
      <c r="J102" s="184"/>
      <c r="K102" s="184"/>
      <c r="L102" s="184"/>
      <c r="M102" s="184"/>
      <c r="N102" s="185"/>
      <c r="O102" s="185"/>
      <c r="P102" s="184"/>
      <c r="Q102" s="184"/>
      <c r="R102" s="131">
        <f t="shared" ref="R102:R120" si="15">SUM(F102:Q102)</f>
        <v>0</v>
      </c>
    </row>
    <row r="103" spans="1:18" s="126" customFormat="1" ht="15" customHeight="1" x14ac:dyDescent="0.2">
      <c r="A103" s="142" t="str">
        <f>Planilha!A103</f>
        <v>8.2</v>
      </c>
      <c r="B103" s="352" t="str">
        <f>Planilha!B103</f>
        <v>Janela J2 - 370x200cm (c/contramarco, vidros 6mm, borracha de vedação, acessórios e peitoril de granito)</v>
      </c>
      <c r="C103" s="352"/>
      <c r="D103" s="352"/>
      <c r="E103" s="130">
        <f>Planilha!J103</f>
        <v>0</v>
      </c>
      <c r="F103" s="184"/>
      <c r="G103" s="184"/>
      <c r="H103" s="184"/>
      <c r="I103" s="184"/>
      <c r="J103" s="184"/>
      <c r="K103" s="184"/>
      <c r="L103" s="184"/>
      <c r="M103" s="184"/>
      <c r="N103" s="185"/>
      <c r="O103" s="185"/>
      <c r="P103" s="184"/>
      <c r="Q103" s="184"/>
      <c r="R103" s="131">
        <f t="shared" si="15"/>
        <v>0</v>
      </c>
    </row>
    <row r="104" spans="1:18" s="126" customFormat="1" ht="15" customHeight="1" x14ac:dyDescent="0.2">
      <c r="A104" s="142" t="str">
        <f>Planilha!A104</f>
        <v>8.3</v>
      </c>
      <c r="B104" s="352" t="str">
        <f>Planilha!B104</f>
        <v>Janela J3 - 180x200cm (c/contramarco, vidros 6mm, borracha de vedação, acessórios e peitoril de granito)</v>
      </c>
      <c r="C104" s="352"/>
      <c r="D104" s="352"/>
      <c r="E104" s="130">
        <f>Planilha!J104</f>
        <v>0</v>
      </c>
      <c r="F104" s="184"/>
      <c r="G104" s="184"/>
      <c r="H104" s="184"/>
      <c r="I104" s="184"/>
      <c r="J104" s="184"/>
      <c r="K104" s="184"/>
      <c r="L104" s="184"/>
      <c r="M104" s="184"/>
      <c r="N104" s="185"/>
      <c r="O104" s="185"/>
      <c r="P104" s="184"/>
      <c r="Q104" s="184"/>
      <c r="R104" s="131">
        <f t="shared" si="15"/>
        <v>0</v>
      </c>
    </row>
    <row r="105" spans="1:18" s="126" customFormat="1" ht="15" customHeight="1" x14ac:dyDescent="0.2">
      <c r="A105" s="142" t="str">
        <f>Planilha!A105</f>
        <v>8.4</v>
      </c>
      <c r="B105" s="352" t="str">
        <f>Planilha!B105</f>
        <v>Janela J4 - 620x200cm (c/contramarco, vidros 6mm, borracha de vedação, acessórios e peitoril de granito)</v>
      </c>
      <c r="C105" s="352"/>
      <c r="D105" s="352"/>
      <c r="E105" s="130">
        <f>Planilha!J105</f>
        <v>0</v>
      </c>
      <c r="F105" s="184"/>
      <c r="G105" s="184"/>
      <c r="H105" s="184"/>
      <c r="I105" s="184"/>
      <c r="J105" s="184"/>
      <c r="K105" s="184"/>
      <c r="L105" s="184"/>
      <c r="M105" s="184"/>
      <c r="N105" s="185"/>
      <c r="O105" s="185"/>
      <c r="P105" s="184"/>
      <c r="Q105" s="184"/>
      <c r="R105" s="131">
        <f t="shared" si="15"/>
        <v>0</v>
      </c>
    </row>
    <row r="106" spans="1:18" s="126" customFormat="1" ht="15" customHeight="1" x14ac:dyDescent="0.2">
      <c r="A106" s="142" t="str">
        <f>Planilha!A106</f>
        <v>8.5</v>
      </c>
      <c r="B106" s="352" t="str">
        <f>Planilha!B106</f>
        <v>Janela J5 - 400x200cm (c/contramarco, vidros 6mm, borracha de vedação, acessórios e peitoril de granito)</v>
      </c>
      <c r="C106" s="352"/>
      <c r="D106" s="352"/>
      <c r="E106" s="130">
        <f>Planilha!J106</f>
        <v>0</v>
      </c>
      <c r="F106" s="184"/>
      <c r="G106" s="184"/>
      <c r="H106" s="184"/>
      <c r="I106" s="184"/>
      <c r="J106" s="184"/>
      <c r="K106" s="184"/>
      <c r="L106" s="184"/>
      <c r="M106" s="184"/>
      <c r="N106" s="185"/>
      <c r="O106" s="185"/>
      <c r="P106" s="184"/>
      <c r="Q106" s="184"/>
      <c r="R106" s="131">
        <f t="shared" ref="R106:R108" si="16">SUM(F106:Q106)</f>
        <v>0</v>
      </c>
    </row>
    <row r="107" spans="1:18" s="126" customFormat="1" ht="15" customHeight="1" x14ac:dyDescent="0.2">
      <c r="A107" s="142" t="str">
        <f>Planilha!A107</f>
        <v>8.6</v>
      </c>
      <c r="B107" s="352" t="str">
        <f>Planilha!B107</f>
        <v>Janela J6 - 060x200cm (c/contramarco, vidros 6mm, borracha de vedação, acessórios e peitoril de granito)</v>
      </c>
      <c r="C107" s="352"/>
      <c r="D107" s="352"/>
      <c r="E107" s="130">
        <f>Planilha!J107</f>
        <v>0</v>
      </c>
      <c r="F107" s="184"/>
      <c r="G107" s="184"/>
      <c r="H107" s="184"/>
      <c r="I107" s="184"/>
      <c r="J107" s="184"/>
      <c r="K107" s="184"/>
      <c r="L107" s="184"/>
      <c r="M107" s="184"/>
      <c r="N107" s="185"/>
      <c r="O107" s="185"/>
      <c r="P107" s="184"/>
      <c r="Q107" s="184"/>
      <c r="R107" s="131">
        <f t="shared" si="16"/>
        <v>0</v>
      </c>
    </row>
    <row r="108" spans="1:18" s="126" customFormat="1" ht="15" customHeight="1" x14ac:dyDescent="0.2">
      <c r="A108" s="142" t="str">
        <f>Planilha!A108</f>
        <v>8.7</v>
      </c>
      <c r="B108" s="352" t="str">
        <f>Planilha!B108</f>
        <v>Janela J7 - 360x060cm (c/contramarco, vidros 6mm, borracha de vedação, acessórios e peitoril de granito)</v>
      </c>
      <c r="C108" s="352"/>
      <c r="D108" s="352"/>
      <c r="E108" s="130">
        <f>Planilha!J108</f>
        <v>0</v>
      </c>
      <c r="F108" s="184"/>
      <c r="G108" s="184"/>
      <c r="H108" s="184"/>
      <c r="I108" s="184"/>
      <c r="J108" s="184"/>
      <c r="K108" s="184"/>
      <c r="L108" s="184"/>
      <c r="M108" s="184"/>
      <c r="N108" s="185"/>
      <c r="O108" s="185"/>
      <c r="P108" s="184"/>
      <c r="Q108" s="184"/>
      <c r="R108" s="131">
        <f t="shared" si="16"/>
        <v>0</v>
      </c>
    </row>
    <row r="109" spans="1:18" s="126" customFormat="1" ht="15" customHeight="1" x14ac:dyDescent="0.2">
      <c r="A109" s="142" t="str">
        <f>Planilha!A109</f>
        <v>8.8</v>
      </c>
      <c r="B109" s="352" t="str">
        <f>Planilha!B109</f>
        <v>Janela J8 - 200x200cm (c/contramarco, vidros 6mm, borracha de vedação, acessórios e peitoril de granito)</v>
      </c>
      <c r="C109" s="352"/>
      <c r="D109" s="352"/>
      <c r="E109" s="130">
        <f>Planilha!J109</f>
        <v>0</v>
      </c>
      <c r="F109" s="184"/>
      <c r="G109" s="184"/>
      <c r="H109" s="184"/>
      <c r="I109" s="184"/>
      <c r="J109" s="184"/>
      <c r="K109" s="184"/>
      <c r="L109" s="184"/>
      <c r="M109" s="184"/>
      <c r="N109" s="185"/>
      <c r="O109" s="185"/>
      <c r="P109" s="184"/>
      <c r="Q109" s="184"/>
      <c r="R109" s="131">
        <f t="shared" ref="R109:R111" si="17">SUM(F109:Q109)</f>
        <v>0</v>
      </c>
    </row>
    <row r="110" spans="1:18" s="126" customFormat="1" ht="15" customHeight="1" x14ac:dyDescent="0.2">
      <c r="A110" s="142" t="str">
        <f>Planilha!A110</f>
        <v>8.9</v>
      </c>
      <c r="B110" s="352" t="str">
        <f>Planilha!B110</f>
        <v>Janela J9 - 500x200cm (c/contramarco, vidros 6mm, borracha de vedação, acessórios e peitoril de granito)</v>
      </c>
      <c r="C110" s="352"/>
      <c r="D110" s="352"/>
      <c r="E110" s="130">
        <f>Planilha!J110</f>
        <v>0</v>
      </c>
      <c r="F110" s="184"/>
      <c r="G110" s="184"/>
      <c r="H110" s="184"/>
      <c r="I110" s="184"/>
      <c r="J110" s="184"/>
      <c r="K110" s="184"/>
      <c r="L110" s="184"/>
      <c r="M110" s="184"/>
      <c r="N110" s="185"/>
      <c r="O110" s="185"/>
      <c r="P110" s="184"/>
      <c r="Q110" s="184"/>
      <c r="R110" s="131">
        <f t="shared" si="17"/>
        <v>0</v>
      </c>
    </row>
    <row r="111" spans="1:18" s="126" customFormat="1" ht="15" customHeight="1" x14ac:dyDescent="0.2">
      <c r="A111" s="142" t="str">
        <f>Planilha!A111</f>
        <v>8.10</v>
      </c>
      <c r="B111" s="352" t="str">
        <f>Planilha!B111</f>
        <v>Janela J10 - 480x200cm (c/contramarco, vidros 6mm, borracha de vedação, acessórios e peitoril de granito)</v>
      </c>
      <c r="C111" s="352"/>
      <c r="D111" s="352"/>
      <c r="E111" s="130">
        <f>Planilha!J111</f>
        <v>0</v>
      </c>
      <c r="F111" s="184"/>
      <c r="G111" s="184"/>
      <c r="H111" s="184"/>
      <c r="I111" s="184"/>
      <c r="J111" s="184"/>
      <c r="K111" s="184"/>
      <c r="L111" s="184"/>
      <c r="M111" s="184"/>
      <c r="N111" s="185"/>
      <c r="O111" s="185"/>
      <c r="P111" s="184"/>
      <c r="Q111" s="184"/>
      <c r="R111" s="131">
        <f t="shared" si="17"/>
        <v>0</v>
      </c>
    </row>
    <row r="112" spans="1:18" s="126" customFormat="1" ht="30" customHeight="1" x14ac:dyDescent="0.2">
      <c r="A112" s="142" t="str">
        <f>Planilha!A112</f>
        <v>8.11</v>
      </c>
      <c r="B112" s="352" t="str">
        <f>Planilha!B112</f>
        <v>Janela J11 - 120x060cm (c/contramarco, lambri ventilado de alumínio, borracha de vedação, acessórios e peitoril de granito)</v>
      </c>
      <c r="C112" s="352"/>
      <c r="D112" s="352"/>
      <c r="E112" s="130">
        <f>Planilha!J112</f>
        <v>0</v>
      </c>
      <c r="F112" s="184"/>
      <c r="G112" s="184"/>
      <c r="H112" s="184"/>
      <c r="I112" s="184"/>
      <c r="J112" s="184"/>
      <c r="K112" s="184"/>
      <c r="L112" s="184"/>
      <c r="M112" s="184"/>
      <c r="N112" s="185"/>
      <c r="O112" s="185"/>
      <c r="P112" s="184"/>
      <c r="Q112" s="184"/>
      <c r="R112" s="131">
        <f t="shared" si="15"/>
        <v>0</v>
      </c>
    </row>
    <row r="113" spans="1:18" s="126" customFormat="1" ht="15" customHeight="1" x14ac:dyDescent="0.2">
      <c r="A113" s="142" t="str">
        <f>Planilha!A113</f>
        <v>8.12</v>
      </c>
      <c r="B113" s="352" t="str">
        <f>Planilha!B113</f>
        <v>Janela J12 - 330x200cm (c/contramarco, vidros 6mm, borracha de vedação, acessórios e peitoril de granito)</v>
      </c>
      <c r="C113" s="352"/>
      <c r="D113" s="352"/>
      <c r="E113" s="130">
        <f>Planilha!J113</f>
        <v>0</v>
      </c>
      <c r="F113" s="184"/>
      <c r="G113" s="184"/>
      <c r="H113" s="184"/>
      <c r="I113" s="184"/>
      <c r="J113" s="184"/>
      <c r="K113" s="184"/>
      <c r="L113" s="184"/>
      <c r="M113" s="184"/>
      <c r="N113" s="185"/>
      <c r="O113" s="185"/>
      <c r="P113" s="184"/>
      <c r="Q113" s="184"/>
      <c r="R113" s="131">
        <f t="shared" si="15"/>
        <v>0</v>
      </c>
    </row>
    <row r="114" spans="1:18" s="126" customFormat="1" ht="15" customHeight="1" x14ac:dyDescent="0.2">
      <c r="A114" s="142" t="str">
        <f>Planilha!A114</f>
        <v>8.13</v>
      </c>
      <c r="B114" s="352" t="str">
        <f>Planilha!B114</f>
        <v>Janela J13 - 330x060cm (c/contramarco, vidros 6mm, borracha de vedação, acessórios e peitoril de granito)</v>
      </c>
      <c r="C114" s="352"/>
      <c r="D114" s="352"/>
      <c r="E114" s="130">
        <f>Planilha!J114</f>
        <v>0</v>
      </c>
      <c r="F114" s="184"/>
      <c r="G114" s="184"/>
      <c r="H114" s="184"/>
      <c r="I114" s="184"/>
      <c r="J114" s="184"/>
      <c r="K114" s="184"/>
      <c r="L114" s="184"/>
      <c r="M114" s="184"/>
      <c r="N114" s="185"/>
      <c r="O114" s="185"/>
      <c r="P114" s="184"/>
      <c r="Q114" s="184"/>
      <c r="R114" s="131">
        <f t="shared" si="15"/>
        <v>0</v>
      </c>
    </row>
    <row r="115" spans="1:18" s="126" customFormat="1" ht="15" customHeight="1" x14ac:dyDescent="0.2">
      <c r="A115" s="142" t="str">
        <f>Planilha!A115</f>
        <v>8.14</v>
      </c>
      <c r="B115" s="352" t="str">
        <f>Planilha!B115</f>
        <v>Janela J14 - 370x060cm (c/contramarco, vidros 6mm, borracha de vedação, acessórios e peitoril de granito)</v>
      </c>
      <c r="C115" s="352"/>
      <c r="D115" s="352"/>
      <c r="E115" s="130">
        <f>Planilha!J115</f>
        <v>0</v>
      </c>
      <c r="F115" s="184"/>
      <c r="G115" s="184"/>
      <c r="H115" s="184"/>
      <c r="I115" s="184"/>
      <c r="J115" s="184"/>
      <c r="K115" s="184"/>
      <c r="L115" s="184"/>
      <c r="M115" s="184"/>
      <c r="N115" s="185"/>
      <c r="O115" s="185"/>
      <c r="P115" s="184"/>
      <c r="Q115" s="184"/>
      <c r="R115" s="131">
        <f t="shared" si="15"/>
        <v>0</v>
      </c>
    </row>
    <row r="116" spans="1:18" s="126" customFormat="1" ht="15" customHeight="1" x14ac:dyDescent="0.2">
      <c r="A116" s="142" t="str">
        <f>Planilha!A116</f>
        <v>8.15</v>
      </c>
      <c r="B116" s="352" t="str">
        <f>Planilha!B116</f>
        <v>Alçapão de alumínio tipo veneziana de 80x80cm</v>
      </c>
      <c r="C116" s="352"/>
      <c r="D116" s="352"/>
      <c r="E116" s="130">
        <f>Planilha!J116</f>
        <v>0</v>
      </c>
      <c r="F116" s="184"/>
      <c r="G116" s="184"/>
      <c r="H116" s="184"/>
      <c r="I116" s="184"/>
      <c r="J116" s="184"/>
      <c r="K116" s="184"/>
      <c r="L116" s="184"/>
      <c r="M116" s="184"/>
      <c r="N116" s="185"/>
      <c r="O116" s="185"/>
      <c r="P116" s="184"/>
      <c r="Q116" s="184"/>
      <c r="R116" s="131">
        <f t="shared" si="15"/>
        <v>0</v>
      </c>
    </row>
    <row r="117" spans="1:18" s="126" customFormat="1" ht="15" customHeight="1" x14ac:dyDescent="0.2">
      <c r="A117" s="142"/>
      <c r="B117" s="355" t="str">
        <f>Planilha!B117</f>
        <v>Brise</v>
      </c>
      <c r="C117" s="355"/>
      <c r="D117" s="355"/>
      <c r="E117" s="130"/>
      <c r="F117" s="135"/>
      <c r="G117" s="135"/>
      <c r="H117" s="135"/>
      <c r="I117" s="135"/>
      <c r="J117" s="135"/>
      <c r="K117" s="135"/>
      <c r="L117" s="135"/>
      <c r="M117" s="135"/>
      <c r="N117" s="136"/>
      <c r="O117" s="136"/>
      <c r="P117" s="135"/>
      <c r="Q117" s="135"/>
      <c r="R117" s="131"/>
    </row>
    <row r="118" spans="1:18" s="126" customFormat="1" ht="15" customHeight="1" x14ac:dyDescent="0.2">
      <c r="A118" s="142" t="str">
        <f>Planilha!A118</f>
        <v>8.16</v>
      </c>
      <c r="B118" s="352" t="str">
        <f>Planilha!B118</f>
        <v>Fornecimento e instalação de brise metálico, com estrutura e montagem, ref. H2 - SL4, Hunter Douglas</v>
      </c>
      <c r="C118" s="352"/>
      <c r="D118" s="352"/>
      <c r="E118" s="130">
        <f>Planilha!J118</f>
        <v>0</v>
      </c>
      <c r="F118" s="184"/>
      <c r="G118" s="184"/>
      <c r="H118" s="184"/>
      <c r="I118" s="184"/>
      <c r="J118" s="184"/>
      <c r="K118" s="184"/>
      <c r="L118" s="184"/>
      <c r="M118" s="184"/>
      <c r="N118" s="185"/>
      <c r="O118" s="185"/>
      <c r="P118" s="184"/>
      <c r="Q118" s="184"/>
      <c r="R118" s="131">
        <f t="shared" si="15"/>
        <v>0</v>
      </c>
    </row>
    <row r="119" spans="1:18" s="126" customFormat="1" ht="15" customHeight="1" x14ac:dyDescent="0.2">
      <c r="A119" s="142"/>
      <c r="B119" s="355" t="str">
        <f>Planilha!B119</f>
        <v>Metálicas</v>
      </c>
      <c r="C119" s="355"/>
      <c r="D119" s="355"/>
      <c r="E119" s="130"/>
      <c r="F119" s="135"/>
      <c r="G119" s="135"/>
      <c r="H119" s="135"/>
      <c r="I119" s="135"/>
      <c r="J119" s="135"/>
      <c r="K119" s="135"/>
      <c r="L119" s="135"/>
      <c r="M119" s="135"/>
      <c r="N119" s="136"/>
      <c r="O119" s="136"/>
      <c r="P119" s="135"/>
      <c r="Q119" s="135"/>
      <c r="R119" s="131"/>
    </row>
    <row r="120" spans="1:18" s="126" customFormat="1" ht="15" customHeight="1" x14ac:dyDescent="0.2">
      <c r="A120" s="142" t="str">
        <f>Planilha!A120</f>
        <v>8.17</v>
      </c>
      <c r="B120" s="352" t="str">
        <f>Planilha!B120</f>
        <v>Escadas marinheiro com guarda-corpo e patamar (duas)</v>
      </c>
      <c r="C120" s="352"/>
      <c r="D120" s="352"/>
      <c r="E120" s="130">
        <f>Planilha!J120</f>
        <v>0</v>
      </c>
      <c r="F120" s="184"/>
      <c r="G120" s="184"/>
      <c r="H120" s="184"/>
      <c r="I120" s="184"/>
      <c r="J120" s="184"/>
      <c r="K120" s="184"/>
      <c r="L120" s="184"/>
      <c r="M120" s="184"/>
      <c r="N120" s="185"/>
      <c r="O120" s="185"/>
      <c r="P120" s="184"/>
      <c r="Q120" s="184"/>
      <c r="R120" s="131">
        <f t="shared" si="15"/>
        <v>0</v>
      </c>
    </row>
    <row r="121" spans="1:18" s="126" customFormat="1" ht="15" customHeight="1" x14ac:dyDescent="0.2">
      <c r="A121" s="129"/>
      <c r="B121" s="355" t="s">
        <v>6</v>
      </c>
      <c r="C121" s="355"/>
      <c r="D121" s="355"/>
      <c r="E121" s="133">
        <f>SUM(E101:E120)</f>
        <v>0</v>
      </c>
      <c r="F121" s="132">
        <f>SUMPRODUCT($E$101:$E$120, F101:F120)</f>
        <v>0</v>
      </c>
      <c r="G121" s="132">
        <f t="shared" ref="G121:Q121" si="18">SUMPRODUCT($E$101:$E$120, G101:G120)</f>
        <v>0</v>
      </c>
      <c r="H121" s="132">
        <f t="shared" si="18"/>
        <v>0</v>
      </c>
      <c r="I121" s="132">
        <f t="shared" si="18"/>
        <v>0</v>
      </c>
      <c r="J121" s="132">
        <f t="shared" si="18"/>
        <v>0</v>
      </c>
      <c r="K121" s="132">
        <f t="shared" si="18"/>
        <v>0</v>
      </c>
      <c r="L121" s="132">
        <f t="shared" si="18"/>
        <v>0</v>
      </c>
      <c r="M121" s="132">
        <f t="shared" si="18"/>
        <v>0</v>
      </c>
      <c r="N121" s="132">
        <f t="shared" si="18"/>
        <v>0</v>
      </c>
      <c r="O121" s="132">
        <f t="shared" si="18"/>
        <v>0</v>
      </c>
      <c r="P121" s="132">
        <f t="shared" si="18"/>
        <v>0</v>
      </c>
      <c r="Q121" s="132">
        <f t="shared" si="18"/>
        <v>0</v>
      </c>
      <c r="R121" s="133">
        <f>SUM(F121:Q121)</f>
        <v>0</v>
      </c>
    </row>
    <row r="122" spans="1:18" s="126" customFormat="1" ht="15" customHeight="1" x14ac:dyDescent="0.2">
      <c r="A122" s="361"/>
      <c r="B122" s="362"/>
      <c r="C122" s="362"/>
      <c r="D122" s="362"/>
      <c r="E122" s="362"/>
      <c r="F122" s="362"/>
      <c r="G122" s="362"/>
      <c r="H122" s="362"/>
      <c r="I122" s="362"/>
      <c r="J122" s="362"/>
      <c r="K122" s="362"/>
      <c r="L122" s="362"/>
      <c r="M122" s="362"/>
      <c r="N122" s="363"/>
      <c r="O122" s="363"/>
      <c r="P122" s="362"/>
      <c r="Q122" s="362"/>
      <c r="R122" s="364"/>
    </row>
    <row r="123" spans="1:18" s="126" customFormat="1" ht="15" customHeight="1" x14ac:dyDescent="0.2">
      <c r="A123" s="128" t="s">
        <v>23</v>
      </c>
      <c r="B123" s="356" t="s">
        <v>24</v>
      </c>
      <c r="C123" s="356"/>
      <c r="D123" s="356"/>
      <c r="E123" s="356"/>
      <c r="F123" s="356"/>
      <c r="G123" s="356"/>
      <c r="H123" s="356"/>
      <c r="I123" s="356"/>
      <c r="J123" s="356"/>
      <c r="K123" s="356"/>
      <c r="L123" s="356"/>
      <c r="M123" s="356"/>
      <c r="N123" s="357"/>
      <c r="O123" s="357"/>
      <c r="P123" s="356"/>
      <c r="Q123" s="356"/>
      <c r="R123" s="356"/>
    </row>
    <row r="124" spans="1:18" s="126" customFormat="1" ht="15" customHeight="1" x14ac:dyDescent="0.2">
      <c r="A124" s="142"/>
      <c r="B124" s="355" t="str">
        <f>Planilha!B124</f>
        <v>Cobertura do edifício</v>
      </c>
      <c r="C124" s="355"/>
      <c r="D124" s="355"/>
      <c r="E124" s="137"/>
      <c r="F124" s="143"/>
      <c r="G124" s="144"/>
      <c r="H124" s="145"/>
      <c r="I124" s="146"/>
      <c r="J124" s="145"/>
      <c r="K124" s="145"/>
      <c r="L124" s="147"/>
      <c r="M124" s="147"/>
      <c r="N124" s="148"/>
      <c r="O124" s="148"/>
      <c r="P124" s="147"/>
      <c r="Q124" s="147"/>
      <c r="R124" s="131"/>
    </row>
    <row r="125" spans="1:18" s="126" customFormat="1" ht="15" customHeight="1" x14ac:dyDescent="0.2">
      <c r="A125" s="142" t="str">
        <f>Planilha!A125</f>
        <v>9.1</v>
      </c>
      <c r="B125" s="352" t="str">
        <f>Planilha!B125</f>
        <v>Rufo em chapa de aço galvanizado número 24, corte de 25 cm, incluso transporte vertical</v>
      </c>
      <c r="C125" s="352"/>
      <c r="D125" s="352"/>
      <c r="E125" s="137">
        <f>Planilha!J125</f>
        <v>0</v>
      </c>
      <c r="F125" s="184"/>
      <c r="G125" s="184"/>
      <c r="H125" s="184"/>
      <c r="I125" s="184"/>
      <c r="J125" s="184"/>
      <c r="K125" s="184"/>
      <c r="L125" s="184"/>
      <c r="M125" s="184"/>
      <c r="N125" s="185"/>
      <c r="O125" s="185"/>
      <c r="P125" s="184"/>
      <c r="Q125" s="184"/>
      <c r="R125" s="131">
        <f t="shared" ref="R125:R137" si="19">SUM(F125:Q125)</f>
        <v>0</v>
      </c>
    </row>
    <row r="126" spans="1:18" s="126" customFormat="1" ht="15" customHeight="1" x14ac:dyDescent="0.2">
      <c r="A126" s="142" t="str">
        <f>Planilha!A126</f>
        <v>9.2</v>
      </c>
      <c r="B126" s="352" t="str">
        <f>Planilha!B126</f>
        <v>Chapim (rufo capa) em aço galvanizado, corte 33</v>
      </c>
      <c r="C126" s="352"/>
      <c r="D126" s="352"/>
      <c r="E126" s="137">
        <f>Planilha!J126</f>
        <v>0</v>
      </c>
      <c r="F126" s="184"/>
      <c r="G126" s="184"/>
      <c r="H126" s="184"/>
      <c r="I126" s="184"/>
      <c r="J126" s="184"/>
      <c r="K126" s="184"/>
      <c r="L126" s="184"/>
      <c r="M126" s="184"/>
      <c r="N126" s="185"/>
      <c r="O126" s="185"/>
      <c r="P126" s="184"/>
      <c r="Q126" s="184"/>
      <c r="R126" s="131">
        <f t="shared" si="19"/>
        <v>0</v>
      </c>
    </row>
    <row r="127" spans="1:18" s="126" customFormat="1" ht="15" customHeight="1" x14ac:dyDescent="0.2">
      <c r="A127" s="142" t="str">
        <f>Planilha!A127</f>
        <v>9.3</v>
      </c>
      <c r="B127" s="352" t="str">
        <f>Planilha!B127</f>
        <v>Calha em chapa de aço galvanizado número 24, desenvolvimento de 50 cm, incluso transporte vertical</v>
      </c>
      <c r="C127" s="352"/>
      <c r="D127" s="352"/>
      <c r="E127" s="137">
        <f>Planilha!J127</f>
        <v>0</v>
      </c>
      <c r="F127" s="184"/>
      <c r="G127" s="184"/>
      <c r="H127" s="184"/>
      <c r="I127" s="184"/>
      <c r="J127" s="184"/>
      <c r="K127" s="184"/>
      <c r="L127" s="184"/>
      <c r="M127" s="184"/>
      <c r="N127" s="185"/>
      <c r="O127" s="185"/>
      <c r="P127" s="184"/>
      <c r="Q127" s="184"/>
      <c r="R127" s="131">
        <f t="shared" si="19"/>
        <v>0</v>
      </c>
    </row>
    <row r="128" spans="1:18" s="126" customFormat="1" ht="30" customHeight="1" x14ac:dyDescent="0.2">
      <c r="A128" s="142" t="str">
        <f>Planilha!A128</f>
        <v>9.4</v>
      </c>
      <c r="B128" s="352" t="str">
        <f>Planilha!B128</f>
        <v>Trama de aço composta por terças para telhados de até 2 águas para telha termoacústica, incluso transporte vertical</v>
      </c>
      <c r="C128" s="352"/>
      <c r="D128" s="352"/>
      <c r="E128" s="137">
        <f>Planilha!J128</f>
        <v>0</v>
      </c>
      <c r="F128" s="184"/>
      <c r="G128" s="184"/>
      <c r="H128" s="184"/>
      <c r="I128" s="184"/>
      <c r="J128" s="184"/>
      <c r="K128" s="184"/>
      <c r="L128" s="184"/>
      <c r="M128" s="184"/>
      <c r="N128" s="185"/>
      <c r="O128" s="185"/>
      <c r="P128" s="184"/>
      <c r="Q128" s="184"/>
      <c r="R128" s="131">
        <f t="shared" si="19"/>
        <v>0</v>
      </c>
    </row>
    <row r="129" spans="1:18" s="126" customFormat="1" ht="15" customHeight="1" x14ac:dyDescent="0.2">
      <c r="A129" s="142" t="str">
        <f>Planilha!A129</f>
        <v>9.5</v>
      </c>
      <c r="B129" s="352" t="str">
        <f>Planilha!B129</f>
        <v>Telhamento com telha metálica termoacústica e=30mm, com até 2 águas, incluso içamento</v>
      </c>
      <c r="C129" s="352"/>
      <c r="D129" s="352"/>
      <c r="E129" s="137">
        <f>Planilha!J129</f>
        <v>0</v>
      </c>
      <c r="F129" s="184"/>
      <c r="G129" s="184"/>
      <c r="H129" s="184"/>
      <c r="I129" s="184"/>
      <c r="J129" s="184"/>
      <c r="K129" s="184"/>
      <c r="L129" s="184"/>
      <c r="M129" s="184"/>
      <c r="N129" s="185"/>
      <c r="O129" s="185"/>
      <c r="P129" s="184"/>
      <c r="Q129" s="184"/>
      <c r="R129" s="131">
        <f t="shared" si="19"/>
        <v>0</v>
      </c>
    </row>
    <row r="130" spans="1:18" s="126" customFormat="1" ht="15" customHeight="1" x14ac:dyDescent="0.2">
      <c r="A130" s="142" t="str">
        <f>Planilha!A130</f>
        <v>9.6</v>
      </c>
      <c r="B130" s="352" t="str">
        <f>Planilha!B130</f>
        <v>Impermeabilizaçao flexível, base acrílica, para calha galvanizada , tipo Igolflex Branco Sika ou similar</v>
      </c>
      <c r="C130" s="352"/>
      <c r="D130" s="352"/>
      <c r="E130" s="137">
        <f>Planilha!J130</f>
        <v>0</v>
      </c>
      <c r="F130" s="184"/>
      <c r="G130" s="184"/>
      <c r="H130" s="184"/>
      <c r="I130" s="184"/>
      <c r="J130" s="184"/>
      <c r="K130" s="184"/>
      <c r="L130" s="184"/>
      <c r="M130" s="184"/>
      <c r="N130" s="185"/>
      <c r="O130" s="185"/>
      <c r="P130" s="184"/>
      <c r="Q130" s="184"/>
      <c r="R130" s="131">
        <f t="shared" si="19"/>
        <v>0</v>
      </c>
    </row>
    <row r="131" spans="1:18" s="126" customFormat="1" ht="15" customHeight="1" x14ac:dyDescent="0.2">
      <c r="A131" s="142"/>
      <c r="B131" s="355" t="str">
        <f>Planilha!B131</f>
        <v>Cobertura metálica com vidro laminado (jardim de inverno)</v>
      </c>
      <c r="C131" s="355"/>
      <c r="D131" s="355"/>
      <c r="E131" s="137">
        <f>Planilha!J131</f>
        <v>0</v>
      </c>
      <c r="F131" s="135"/>
      <c r="G131" s="135"/>
      <c r="H131" s="135"/>
      <c r="I131" s="135"/>
      <c r="J131" s="135"/>
      <c r="K131" s="135"/>
      <c r="L131" s="135"/>
      <c r="M131" s="135"/>
      <c r="N131" s="136"/>
      <c r="O131" s="136"/>
      <c r="P131" s="135"/>
      <c r="Q131" s="135"/>
      <c r="R131" s="131"/>
    </row>
    <row r="132" spans="1:18" s="126" customFormat="1" ht="45" customHeight="1" x14ac:dyDescent="0.2">
      <c r="A132" s="142" t="str">
        <f>Planilha!A132</f>
        <v>9.7</v>
      </c>
      <c r="B132" s="352" t="str">
        <f>Planilha!B132</f>
        <v>Estrutura Metálica Galpões em Pórticos - Colunas/Vigas em Treliça UDC150, terças e vigas longitudinais em UDC 127 e 150, 2 águas, sem lant., vãos 20,01 a 30,0m, pintada 1 d oxido ferro + 2 d esmalte epóxi branco. Executada</v>
      </c>
      <c r="C132" s="352"/>
      <c r="D132" s="352"/>
      <c r="E132" s="137">
        <f>Planilha!J132</f>
        <v>0</v>
      </c>
      <c r="F132" s="184"/>
      <c r="G132" s="184"/>
      <c r="H132" s="184"/>
      <c r="I132" s="184"/>
      <c r="J132" s="184"/>
      <c r="K132" s="184"/>
      <c r="L132" s="184"/>
      <c r="M132" s="184"/>
      <c r="N132" s="185"/>
      <c r="O132" s="185"/>
      <c r="P132" s="184"/>
      <c r="Q132" s="184"/>
      <c r="R132" s="131">
        <f t="shared" si="19"/>
        <v>0</v>
      </c>
    </row>
    <row r="133" spans="1:18" s="126" customFormat="1" ht="15" customHeight="1" x14ac:dyDescent="0.2">
      <c r="A133" s="142" t="str">
        <f>Planilha!A133</f>
        <v>9.8</v>
      </c>
      <c r="B133" s="352" t="str">
        <f>Planilha!B133</f>
        <v>Vidro comum laminado liso incolor duplo, espessura total 8 mm (cada camada de 4 mm) - colocado</v>
      </c>
      <c r="C133" s="352"/>
      <c r="D133" s="352"/>
      <c r="E133" s="137">
        <f>Planilha!J133</f>
        <v>0</v>
      </c>
      <c r="F133" s="184"/>
      <c r="G133" s="184"/>
      <c r="H133" s="184"/>
      <c r="I133" s="184"/>
      <c r="J133" s="184"/>
      <c r="K133" s="184"/>
      <c r="L133" s="184"/>
      <c r="M133" s="184"/>
      <c r="N133" s="185"/>
      <c r="O133" s="185"/>
      <c r="P133" s="184"/>
      <c r="Q133" s="184"/>
      <c r="R133" s="131">
        <f t="shared" si="19"/>
        <v>0</v>
      </c>
    </row>
    <row r="134" spans="1:18" s="126" customFormat="1" ht="30" customHeight="1" x14ac:dyDescent="0.2">
      <c r="A134" s="142" t="str">
        <f>Planilha!A134</f>
        <v>9.9</v>
      </c>
      <c r="B134" s="352" t="str">
        <f>Planilha!B134</f>
        <v>Calha metálica pintada nas duas faces na cor branca (RAL 9003), espessura minima 0,80mm - fornecimento e instalação</v>
      </c>
      <c r="C134" s="352"/>
      <c r="D134" s="352"/>
      <c r="E134" s="137">
        <f>Planilha!J134</f>
        <v>0</v>
      </c>
      <c r="F134" s="184"/>
      <c r="G134" s="184"/>
      <c r="H134" s="184"/>
      <c r="I134" s="184"/>
      <c r="J134" s="184"/>
      <c r="K134" s="184"/>
      <c r="L134" s="184"/>
      <c r="M134" s="184"/>
      <c r="N134" s="185"/>
      <c r="O134" s="185"/>
      <c r="P134" s="184"/>
      <c r="Q134" s="184"/>
      <c r="R134" s="131">
        <f t="shared" si="19"/>
        <v>0</v>
      </c>
    </row>
    <row r="135" spans="1:18" s="126" customFormat="1" ht="15" customHeight="1" x14ac:dyDescent="0.2">
      <c r="A135" s="142"/>
      <c r="B135" s="355" t="str">
        <f>Planilha!B135</f>
        <v>Cobertura metálica com vidro laminado (entrada do prédio)</v>
      </c>
      <c r="C135" s="355"/>
      <c r="D135" s="355"/>
      <c r="E135" s="137"/>
      <c r="F135" s="136"/>
      <c r="G135" s="136"/>
      <c r="H135" s="136"/>
      <c r="I135" s="136"/>
      <c r="J135" s="136"/>
      <c r="K135" s="136"/>
      <c r="L135" s="136"/>
      <c r="M135" s="136"/>
      <c r="N135" s="136"/>
      <c r="O135" s="136"/>
      <c r="P135" s="136"/>
      <c r="Q135" s="136"/>
      <c r="R135" s="131"/>
    </row>
    <row r="136" spans="1:18" s="126" customFormat="1" ht="30" customHeight="1" x14ac:dyDescent="0.2">
      <c r="A136" s="142" t="str">
        <f>Planilha!A136</f>
        <v>9.10</v>
      </c>
      <c r="B136" s="352" t="str">
        <f>Planilha!B136</f>
        <v>Estrutura Metálica Galpões em Pórticos - Colunas/Vigas em Treliça UDC150, terças e vigas longitudinais em UDC 127 e 150, 2 águas, sem lant., vãos 20,01 a 30,0m, pintada 1 d oxido ferro + 2 d esmalte epóxi branco. Executada</v>
      </c>
      <c r="C136" s="352"/>
      <c r="D136" s="352"/>
      <c r="E136" s="137">
        <f>Planilha!J136</f>
        <v>0</v>
      </c>
      <c r="F136" s="185"/>
      <c r="G136" s="185"/>
      <c r="H136" s="184"/>
      <c r="I136" s="184"/>
      <c r="J136" s="184"/>
      <c r="K136" s="185"/>
      <c r="L136" s="185"/>
      <c r="M136" s="185"/>
      <c r="N136" s="185"/>
      <c r="O136" s="185"/>
      <c r="P136" s="185"/>
      <c r="Q136" s="185"/>
      <c r="R136" s="131">
        <f t="shared" si="19"/>
        <v>0</v>
      </c>
    </row>
    <row r="137" spans="1:18" s="126" customFormat="1" ht="30" customHeight="1" x14ac:dyDescent="0.2">
      <c r="A137" s="142" t="str">
        <f>Planilha!A137</f>
        <v>9.11</v>
      </c>
      <c r="B137" s="352" t="str">
        <f>Planilha!B137</f>
        <v>Vidro comum laminado liso incolor duplo, espessura total 8 mm (cada camada de 4 mm) - colocado</v>
      </c>
      <c r="C137" s="352"/>
      <c r="D137" s="352"/>
      <c r="E137" s="137">
        <f>Planilha!J137</f>
        <v>0</v>
      </c>
      <c r="F137" s="185"/>
      <c r="G137" s="185"/>
      <c r="H137" s="184"/>
      <c r="I137" s="184"/>
      <c r="J137" s="184"/>
      <c r="K137" s="185"/>
      <c r="L137" s="185"/>
      <c r="M137" s="185"/>
      <c r="N137" s="185"/>
      <c r="O137" s="185"/>
      <c r="P137" s="185"/>
      <c r="Q137" s="185"/>
      <c r="R137" s="131">
        <f t="shared" si="19"/>
        <v>0</v>
      </c>
    </row>
    <row r="138" spans="1:18" s="126" customFormat="1" ht="15" customHeight="1" x14ac:dyDescent="0.2">
      <c r="A138" s="129"/>
      <c r="B138" s="355" t="s">
        <v>6</v>
      </c>
      <c r="C138" s="355"/>
      <c r="D138" s="355"/>
      <c r="E138" s="133">
        <f>SUM(E124:E137)</f>
        <v>0</v>
      </c>
      <c r="F138" s="132">
        <f>SUMPRODUCT($E$124:$E$137,F124:F137)</f>
        <v>0</v>
      </c>
      <c r="G138" s="132">
        <f t="shared" ref="G138:Q138" si="20">SUMPRODUCT($E$124:$E$137,G124:G137)</f>
        <v>0</v>
      </c>
      <c r="H138" s="132">
        <f t="shared" si="20"/>
        <v>0</v>
      </c>
      <c r="I138" s="132">
        <f t="shared" si="20"/>
        <v>0</v>
      </c>
      <c r="J138" s="132">
        <f t="shared" si="20"/>
        <v>0</v>
      </c>
      <c r="K138" s="132">
        <f t="shared" si="20"/>
        <v>0</v>
      </c>
      <c r="L138" s="132">
        <f t="shared" si="20"/>
        <v>0</v>
      </c>
      <c r="M138" s="132">
        <f t="shared" si="20"/>
        <v>0</v>
      </c>
      <c r="N138" s="132">
        <f t="shared" si="20"/>
        <v>0</v>
      </c>
      <c r="O138" s="132">
        <f t="shared" si="20"/>
        <v>0</v>
      </c>
      <c r="P138" s="132">
        <f t="shared" si="20"/>
        <v>0</v>
      </c>
      <c r="Q138" s="132">
        <f t="shared" si="20"/>
        <v>0</v>
      </c>
      <c r="R138" s="133">
        <f>SUM(F138:Q138)</f>
        <v>0</v>
      </c>
    </row>
    <row r="139" spans="1:18" s="126" customFormat="1" ht="15" customHeight="1" x14ac:dyDescent="0.2">
      <c r="A139" s="361"/>
      <c r="B139" s="362"/>
      <c r="C139" s="362"/>
      <c r="D139" s="362"/>
      <c r="E139" s="362"/>
      <c r="F139" s="362"/>
      <c r="G139" s="362"/>
      <c r="H139" s="362"/>
      <c r="I139" s="362"/>
      <c r="J139" s="362"/>
      <c r="K139" s="362"/>
      <c r="L139" s="362"/>
      <c r="M139" s="362"/>
      <c r="N139" s="363"/>
      <c r="O139" s="363"/>
      <c r="P139" s="362"/>
      <c r="Q139" s="362"/>
      <c r="R139" s="364"/>
    </row>
    <row r="140" spans="1:18" s="150" customFormat="1" ht="15" customHeight="1" x14ac:dyDescent="0.2">
      <c r="A140" s="149" t="s">
        <v>25</v>
      </c>
      <c r="B140" s="371" t="s">
        <v>129</v>
      </c>
      <c r="C140" s="372"/>
      <c r="D140" s="372"/>
      <c r="E140" s="372"/>
      <c r="F140" s="372"/>
      <c r="G140" s="372"/>
      <c r="H140" s="372"/>
      <c r="I140" s="372"/>
      <c r="J140" s="372"/>
      <c r="K140" s="372"/>
      <c r="L140" s="372"/>
      <c r="M140" s="372"/>
      <c r="N140" s="373"/>
      <c r="O140" s="373"/>
      <c r="P140" s="372"/>
      <c r="Q140" s="372"/>
      <c r="R140" s="374"/>
    </row>
    <row r="141" spans="1:18" s="150" customFormat="1" ht="15" customHeight="1" x14ac:dyDescent="0.2">
      <c r="A141" s="142"/>
      <c r="B141" s="353" t="str">
        <f>Planilha!B141</f>
        <v>Entrada de Energia</v>
      </c>
      <c r="C141" s="353"/>
      <c r="D141" s="353"/>
      <c r="E141" s="137"/>
      <c r="F141" s="145"/>
      <c r="G141" s="145"/>
      <c r="H141" s="145"/>
      <c r="I141" s="146"/>
      <c r="J141" s="145"/>
      <c r="K141" s="145"/>
      <c r="L141" s="145"/>
      <c r="M141" s="145"/>
      <c r="N141" s="151"/>
      <c r="O141" s="151"/>
      <c r="P141" s="145"/>
      <c r="Q141" s="145"/>
      <c r="R141" s="137"/>
    </row>
    <row r="142" spans="1:18" s="150" customFormat="1" ht="15" customHeight="1" x14ac:dyDescent="0.2">
      <c r="A142" s="142" t="str">
        <f>Planilha!A142</f>
        <v>10.1</v>
      </c>
      <c r="B142" s="354" t="str">
        <f>Planilha!B142</f>
        <v>Escavação mecanizada de valas para eletrodutos da rede elétrica de média e baixa tensão e lógica.</v>
      </c>
      <c r="C142" s="354"/>
      <c r="D142" s="354"/>
      <c r="E142" s="130">
        <f>Planilha!J142</f>
        <v>0</v>
      </c>
      <c r="F142" s="184"/>
      <c r="G142" s="184"/>
      <c r="H142" s="184"/>
      <c r="I142" s="184"/>
      <c r="J142" s="184"/>
      <c r="K142" s="184"/>
      <c r="L142" s="184"/>
      <c r="M142" s="184"/>
      <c r="N142" s="185"/>
      <c r="O142" s="185"/>
      <c r="P142" s="184"/>
      <c r="Q142" s="184"/>
      <c r="R142" s="131">
        <f>SUM(F142:Q142)</f>
        <v>0</v>
      </c>
    </row>
    <row r="143" spans="1:18" s="150" customFormat="1" ht="15" customHeight="1" x14ac:dyDescent="0.2">
      <c r="A143" s="142" t="str">
        <f>Planilha!A143</f>
        <v>10.2</v>
      </c>
      <c r="B143" s="354" t="str">
        <f>Planilha!B143</f>
        <v>Reaterro manual de valas para eletrocutos de média e baixa tensão e lógica com compactação mecanizada</v>
      </c>
      <c r="C143" s="354"/>
      <c r="D143" s="354"/>
      <c r="E143" s="130">
        <f>Planilha!J143</f>
        <v>0</v>
      </c>
      <c r="F143" s="184"/>
      <c r="G143" s="184"/>
      <c r="H143" s="184"/>
      <c r="I143" s="184"/>
      <c r="J143" s="184"/>
      <c r="K143" s="184"/>
      <c r="L143" s="184"/>
      <c r="M143" s="184"/>
      <c r="N143" s="185"/>
      <c r="O143" s="185"/>
      <c r="P143" s="184"/>
      <c r="Q143" s="184"/>
      <c r="R143" s="131">
        <f t="shared" ref="R143:R149" si="21">SUM(F143:Q143)</f>
        <v>0</v>
      </c>
    </row>
    <row r="144" spans="1:18" s="150" customFormat="1" ht="15" customHeight="1" x14ac:dyDescent="0.2">
      <c r="A144" s="142" t="str">
        <f>Planilha!A144</f>
        <v>10.3</v>
      </c>
      <c r="B144" s="354" t="str">
        <f>Planilha!B144</f>
        <v>Concreto para envelopamento dos eletrodutos de média tensão - fck = 15 Mpa</v>
      </c>
      <c r="C144" s="354"/>
      <c r="D144" s="354"/>
      <c r="E144" s="130">
        <f>Planilha!J144</f>
        <v>0</v>
      </c>
      <c r="F144" s="184"/>
      <c r="G144" s="184"/>
      <c r="H144" s="184"/>
      <c r="I144" s="184"/>
      <c r="J144" s="184"/>
      <c r="K144" s="184"/>
      <c r="L144" s="184"/>
      <c r="M144" s="184"/>
      <c r="N144" s="185"/>
      <c r="O144" s="185"/>
      <c r="P144" s="184"/>
      <c r="Q144" s="184"/>
      <c r="R144" s="131">
        <f t="shared" si="21"/>
        <v>0</v>
      </c>
    </row>
    <row r="145" spans="1:18" s="150" customFormat="1" ht="15" customHeight="1" x14ac:dyDescent="0.2">
      <c r="A145" s="142" t="str">
        <f>Planilha!A145</f>
        <v>10.4</v>
      </c>
      <c r="B145" s="354" t="str">
        <f>Planilha!B145</f>
        <v>Eletroduto corrugado PEAD 4" = 100mm - Fornecimento e instalação</v>
      </c>
      <c r="C145" s="354"/>
      <c r="D145" s="354"/>
      <c r="E145" s="130">
        <f>Planilha!J145</f>
        <v>0</v>
      </c>
      <c r="F145" s="184"/>
      <c r="G145" s="184"/>
      <c r="H145" s="184"/>
      <c r="I145" s="184"/>
      <c r="J145" s="184"/>
      <c r="K145" s="184"/>
      <c r="L145" s="184"/>
      <c r="M145" s="184"/>
      <c r="N145" s="185"/>
      <c r="O145" s="185"/>
      <c r="P145" s="184"/>
      <c r="Q145" s="184"/>
      <c r="R145" s="131">
        <f t="shared" si="21"/>
        <v>0</v>
      </c>
    </row>
    <row r="146" spans="1:18" s="150" customFormat="1" ht="15" customHeight="1" x14ac:dyDescent="0.2">
      <c r="A146" s="142" t="str">
        <f>Planilha!A146</f>
        <v>10.5</v>
      </c>
      <c r="B146" s="354" t="str">
        <f>Planilha!B146</f>
        <v>Caixa de inspeção tipo ZD c/ tampa de concreto, padrão Cemig</v>
      </c>
      <c r="C146" s="354"/>
      <c r="D146" s="354"/>
      <c r="E146" s="130">
        <f>Planilha!J146</f>
        <v>0</v>
      </c>
      <c r="F146" s="184"/>
      <c r="G146" s="184"/>
      <c r="H146" s="184"/>
      <c r="I146" s="184"/>
      <c r="J146" s="184"/>
      <c r="K146" s="184"/>
      <c r="L146" s="184"/>
      <c r="M146" s="184"/>
      <c r="N146" s="185"/>
      <c r="O146" s="185"/>
      <c r="P146" s="184"/>
      <c r="Q146" s="184"/>
      <c r="R146" s="131">
        <f t="shared" si="21"/>
        <v>0</v>
      </c>
    </row>
    <row r="147" spans="1:18" s="150" customFormat="1" ht="15" customHeight="1" x14ac:dyDescent="0.2">
      <c r="A147" s="142" t="str">
        <f>Planilha!A147</f>
        <v>10.6</v>
      </c>
      <c r="B147" s="354" t="str">
        <f>Planilha!B147</f>
        <v>Fita de advertência de rede elétrica enterrada - Fornecimento e instalação</v>
      </c>
      <c r="C147" s="354"/>
      <c r="D147" s="354"/>
      <c r="E147" s="130">
        <f>Planilha!J147</f>
        <v>0</v>
      </c>
      <c r="F147" s="184"/>
      <c r="G147" s="184"/>
      <c r="H147" s="184"/>
      <c r="I147" s="184"/>
      <c r="J147" s="184"/>
      <c r="K147" s="184"/>
      <c r="L147" s="184"/>
      <c r="M147" s="184"/>
      <c r="N147" s="185"/>
      <c r="O147" s="185"/>
      <c r="P147" s="184"/>
      <c r="Q147" s="184"/>
      <c r="R147" s="131">
        <f t="shared" si="21"/>
        <v>0</v>
      </c>
    </row>
    <row r="148" spans="1:18" s="150" customFormat="1" ht="15" customHeight="1" x14ac:dyDescent="0.2">
      <c r="A148" s="142" t="str">
        <f>Planilha!A148</f>
        <v>10.7</v>
      </c>
      <c r="B148" s="354" t="str">
        <f>Planilha!B148</f>
        <v>Caixa de passagem tipo ZB em alvenaria c/ brita, padrão Cemig - Fornecimento e instalação</v>
      </c>
      <c r="C148" s="354"/>
      <c r="D148" s="354"/>
      <c r="E148" s="130">
        <f>Planilha!J148</f>
        <v>0</v>
      </c>
      <c r="F148" s="184"/>
      <c r="G148" s="184"/>
      <c r="H148" s="184"/>
      <c r="I148" s="184"/>
      <c r="J148" s="184"/>
      <c r="K148" s="184"/>
      <c r="L148" s="184"/>
      <c r="M148" s="184"/>
      <c r="N148" s="185"/>
      <c r="O148" s="185"/>
      <c r="P148" s="184"/>
      <c r="Q148" s="184"/>
      <c r="R148" s="131">
        <f t="shared" si="21"/>
        <v>0</v>
      </c>
    </row>
    <row r="149" spans="1:18" s="150" customFormat="1" ht="15" customHeight="1" x14ac:dyDescent="0.2">
      <c r="A149" s="142" t="str">
        <f>Planilha!A149</f>
        <v>10.8</v>
      </c>
      <c r="B149" s="354" t="str">
        <f>Planilha!B149</f>
        <v>Tampa de ferro fundido articulada tipo ZB c/ aro - Fornecimento e instalação</v>
      </c>
      <c r="C149" s="354"/>
      <c r="D149" s="354"/>
      <c r="E149" s="130">
        <f>Planilha!J149</f>
        <v>0</v>
      </c>
      <c r="F149" s="184"/>
      <c r="G149" s="184"/>
      <c r="H149" s="184"/>
      <c r="I149" s="184"/>
      <c r="J149" s="184"/>
      <c r="K149" s="184"/>
      <c r="L149" s="184"/>
      <c r="M149" s="184"/>
      <c r="N149" s="185"/>
      <c r="O149" s="185"/>
      <c r="P149" s="184"/>
      <c r="Q149" s="184"/>
      <c r="R149" s="131">
        <f t="shared" si="21"/>
        <v>0</v>
      </c>
    </row>
    <row r="150" spans="1:18" s="150" customFormat="1" ht="15" customHeight="1" x14ac:dyDescent="0.2">
      <c r="A150" s="142"/>
      <c r="B150" s="353" t="s">
        <v>6</v>
      </c>
      <c r="C150" s="353"/>
      <c r="D150" s="353"/>
      <c r="E150" s="133">
        <f>SUM(E141:E149)</f>
        <v>0</v>
      </c>
      <c r="F150" s="133">
        <f t="shared" ref="F150:M150" si="22">SUMPRODUCT($E$141:$E$149, F141:F149)</f>
        <v>0</v>
      </c>
      <c r="G150" s="133">
        <f t="shared" si="22"/>
        <v>0</v>
      </c>
      <c r="H150" s="133">
        <f t="shared" si="22"/>
        <v>0</v>
      </c>
      <c r="I150" s="133">
        <f t="shared" si="22"/>
        <v>0</v>
      </c>
      <c r="J150" s="133">
        <f t="shared" si="22"/>
        <v>0</v>
      </c>
      <c r="K150" s="133">
        <f t="shared" si="22"/>
        <v>0</v>
      </c>
      <c r="L150" s="133">
        <f t="shared" si="22"/>
        <v>0</v>
      </c>
      <c r="M150" s="133">
        <f t="shared" si="22"/>
        <v>0</v>
      </c>
      <c r="N150" s="133">
        <f t="shared" ref="N150:O150" si="23">SUMPRODUCT($E$141:$E$149, N141:N149)</f>
        <v>0</v>
      </c>
      <c r="O150" s="133">
        <f t="shared" si="23"/>
        <v>0</v>
      </c>
      <c r="P150" s="133">
        <f>SUMPRODUCT($E$141:$E$149, P141:P149)</f>
        <v>0</v>
      </c>
      <c r="Q150" s="133">
        <f>SUMPRODUCT($E$141:$E$149, Q141:Q149)</f>
        <v>0</v>
      </c>
      <c r="R150" s="133">
        <f>SUM(F150:Q150)</f>
        <v>0</v>
      </c>
    </row>
    <row r="151" spans="1:18" s="150" customFormat="1" ht="15" customHeight="1" x14ac:dyDescent="0.2">
      <c r="A151" s="366"/>
      <c r="B151" s="367"/>
      <c r="C151" s="367"/>
      <c r="D151" s="367"/>
      <c r="E151" s="367"/>
      <c r="F151" s="367"/>
      <c r="G151" s="367"/>
      <c r="H151" s="367"/>
      <c r="I151" s="367"/>
      <c r="J151" s="367"/>
      <c r="K151" s="367"/>
      <c r="L151" s="367"/>
      <c r="M151" s="367"/>
      <c r="N151" s="368"/>
      <c r="O151" s="368"/>
      <c r="P151" s="367"/>
      <c r="Q151" s="367"/>
      <c r="R151" s="369"/>
    </row>
    <row r="152" spans="1:18" s="150" customFormat="1" ht="15" customHeight="1" x14ac:dyDescent="0.2">
      <c r="A152" s="149" t="s">
        <v>27</v>
      </c>
      <c r="B152" s="391" t="s">
        <v>28</v>
      </c>
      <c r="C152" s="391"/>
      <c r="D152" s="391"/>
      <c r="E152" s="391"/>
      <c r="F152" s="391"/>
      <c r="G152" s="391"/>
      <c r="H152" s="391"/>
      <c r="I152" s="391"/>
      <c r="J152" s="391"/>
      <c r="K152" s="391"/>
      <c r="L152" s="391"/>
      <c r="M152" s="391"/>
      <c r="N152" s="392"/>
      <c r="O152" s="392"/>
      <c r="P152" s="391"/>
      <c r="Q152" s="391"/>
      <c r="R152" s="391"/>
    </row>
    <row r="153" spans="1:18" s="150" customFormat="1" ht="15" customHeight="1" x14ac:dyDescent="0.2">
      <c r="A153" s="142" t="str">
        <f>Planilha!A153</f>
        <v>11.1</v>
      </c>
      <c r="B153" s="354" t="str">
        <f>Planilha!B153</f>
        <v>Eletroduto corrugado PEAD 2" - Fornecimento e instalação</v>
      </c>
      <c r="C153" s="354"/>
      <c r="D153" s="354"/>
      <c r="E153" s="130">
        <f>Planilha!J153</f>
        <v>0</v>
      </c>
      <c r="F153" s="184"/>
      <c r="G153" s="184"/>
      <c r="H153" s="184"/>
      <c r="I153" s="184"/>
      <c r="J153" s="184"/>
      <c r="K153" s="184"/>
      <c r="L153" s="184"/>
      <c r="M153" s="184"/>
      <c r="N153" s="185"/>
      <c r="O153" s="185"/>
      <c r="P153" s="184"/>
      <c r="Q153" s="184"/>
      <c r="R153" s="131">
        <f t="shared" ref="R153:R156" si="24">SUM(F153:Q153)</f>
        <v>0</v>
      </c>
    </row>
    <row r="154" spans="1:18" s="150" customFormat="1" ht="15" customHeight="1" x14ac:dyDescent="0.2">
      <c r="A154" s="142" t="str">
        <f>Planilha!A154</f>
        <v>11.2</v>
      </c>
      <c r="B154" s="354" t="str">
        <f>Planilha!B154</f>
        <v>Caixa de passagem tipo ZB em alvenaria c/ brita, padrão Cemig - Fornecimento e instalação</v>
      </c>
      <c r="C154" s="354"/>
      <c r="D154" s="354"/>
      <c r="E154" s="130">
        <f>Planilha!J154</f>
        <v>0</v>
      </c>
      <c r="F154" s="184"/>
      <c r="G154" s="184"/>
      <c r="H154" s="184"/>
      <c r="I154" s="184"/>
      <c r="J154" s="184"/>
      <c r="K154" s="184"/>
      <c r="L154" s="184"/>
      <c r="M154" s="184"/>
      <c r="N154" s="185"/>
      <c r="O154" s="185"/>
      <c r="P154" s="184"/>
      <c r="Q154" s="184"/>
      <c r="R154" s="131">
        <f t="shared" si="24"/>
        <v>0</v>
      </c>
    </row>
    <row r="155" spans="1:18" s="150" customFormat="1" ht="15" customHeight="1" x14ac:dyDescent="0.2">
      <c r="A155" s="142" t="str">
        <f>Planilha!A155</f>
        <v>11.3</v>
      </c>
      <c r="B155" s="354" t="str">
        <f>Planilha!B155</f>
        <v>Tampa de ferro fundido articulada tipo ZB c/ aro - Fornecimento e instalação</v>
      </c>
      <c r="C155" s="354"/>
      <c r="D155" s="354"/>
      <c r="E155" s="130">
        <f>Planilha!J155</f>
        <v>0</v>
      </c>
      <c r="F155" s="184"/>
      <c r="G155" s="184"/>
      <c r="H155" s="184"/>
      <c r="I155" s="184"/>
      <c r="J155" s="184"/>
      <c r="K155" s="184"/>
      <c r="L155" s="184"/>
      <c r="M155" s="184"/>
      <c r="N155" s="185"/>
      <c r="O155" s="185"/>
      <c r="P155" s="184"/>
      <c r="Q155" s="184"/>
      <c r="R155" s="131">
        <f t="shared" si="24"/>
        <v>0</v>
      </c>
    </row>
    <row r="156" spans="1:18" s="150" customFormat="1" ht="15" customHeight="1" x14ac:dyDescent="0.2">
      <c r="A156" s="142" t="str">
        <f>Planilha!A156</f>
        <v>11.4</v>
      </c>
      <c r="B156" s="354" t="str">
        <f>Planilha!B156</f>
        <v>Caixa de inspeção tipo ZC, c/ tampa de concreto, padrão Cemig</v>
      </c>
      <c r="C156" s="354"/>
      <c r="D156" s="354"/>
      <c r="E156" s="130">
        <f>Planilha!J156</f>
        <v>0</v>
      </c>
      <c r="F156" s="184"/>
      <c r="G156" s="184"/>
      <c r="H156" s="184"/>
      <c r="I156" s="184"/>
      <c r="J156" s="184"/>
      <c r="K156" s="184"/>
      <c r="L156" s="184"/>
      <c r="M156" s="184"/>
      <c r="N156" s="185"/>
      <c r="O156" s="185"/>
      <c r="P156" s="184"/>
      <c r="Q156" s="184"/>
      <c r="R156" s="131">
        <f t="shared" si="24"/>
        <v>0</v>
      </c>
    </row>
    <row r="157" spans="1:18" s="150" customFormat="1" ht="15" customHeight="1" x14ac:dyDescent="0.2">
      <c r="A157" s="142"/>
      <c r="B157" s="353" t="s">
        <v>6</v>
      </c>
      <c r="C157" s="353"/>
      <c r="D157" s="353"/>
      <c r="E157" s="133">
        <f>SUM(E153:E156)</f>
        <v>0</v>
      </c>
      <c r="F157" s="132">
        <f>SUMPRODUCT($E$153:$E$156, F153:F156)</f>
        <v>0</v>
      </c>
      <c r="G157" s="132">
        <f t="shared" ref="G157:Q157" si="25">SUMPRODUCT($E$153:$E$156, G153:G156)</f>
        <v>0</v>
      </c>
      <c r="H157" s="132">
        <f t="shared" si="25"/>
        <v>0</v>
      </c>
      <c r="I157" s="132">
        <f t="shared" si="25"/>
        <v>0</v>
      </c>
      <c r="J157" s="132">
        <f t="shared" si="25"/>
        <v>0</v>
      </c>
      <c r="K157" s="132">
        <f t="shared" si="25"/>
        <v>0</v>
      </c>
      <c r="L157" s="132">
        <f t="shared" si="25"/>
        <v>0</v>
      </c>
      <c r="M157" s="132">
        <f t="shared" si="25"/>
        <v>0</v>
      </c>
      <c r="N157" s="132">
        <f t="shared" si="25"/>
        <v>0</v>
      </c>
      <c r="O157" s="132">
        <f t="shared" si="25"/>
        <v>0</v>
      </c>
      <c r="P157" s="132">
        <f t="shared" si="25"/>
        <v>0</v>
      </c>
      <c r="Q157" s="132">
        <f t="shared" si="25"/>
        <v>0</v>
      </c>
      <c r="R157" s="133">
        <f>SUM(F157:Q157)</f>
        <v>0</v>
      </c>
    </row>
    <row r="158" spans="1:18" s="150" customFormat="1" ht="15" customHeight="1" x14ac:dyDescent="0.2">
      <c r="A158" s="366"/>
      <c r="B158" s="367"/>
      <c r="C158" s="367"/>
      <c r="D158" s="367"/>
      <c r="E158" s="367"/>
      <c r="F158" s="367"/>
      <c r="G158" s="367"/>
      <c r="H158" s="367"/>
      <c r="I158" s="367"/>
      <c r="J158" s="367"/>
      <c r="K158" s="367"/>
      <c r="L158" s="367"/>
      <c r="M158" s="367"/>
      <c r="N158" s="368"/>
      <c r="O158" s="368"/>
      <c r="P158" s="367"/>
      <c r="Q158" s="367"/>
      <c r="R158" s="369"/>
    </row>
    <row r="159" spans="1:18" s="126" customFormat="1" ht="15" customHeight="1" x14ac:dyDescent="0.2">
      <c r="A159" s="128" t="s">
        <v>30</v>
      </c>
      <c r="B159" s="356" t="s">
        <v>97</v>
      </c>
      <c r="C159" s="356"/>
      <c r="D159" s="356"/>
      <c r="E159" s="356"/>
      <c r="F159" s="356"/>
      <c r="G159" s="356"/>
      <c r="H159" s="356"/>
      <c r="I159" s="356"/>
      <c r="J159" s="356"/>
      <c r="K159" s="356"/>
      <c r="L159" s="356"/>
      <c r="M159" s="356"/>
      <c r="N159" s="357"/>
      <c r="O159" s="357"/>
      <c r="P159" s="356"/>
      <c r="Q159" s="356"/>
      <c r="R159" s="356"/>
    </row>
    <row r="160" spans="1:18" s="126" customFormat="1" ht="15" customHeight="1" x14ac:dyDescent="0.2">
      <c r="A160" s="129"/>
      <c r="B160" s="355" t="str">
        <f>Planilha!B160</f>
        <v>Esgoto Pluvial</v>
      </c>
      <c r="C160" s="355"/>
      <c r="D160" s="355"/>
      <c r="E160" s="152"/>
      <c r="F160" s="135"/>
      <c r="G160" s="135"/>
      <c r="H160" s="135"/>
      <c r="I160" s="135"/>
      <c r="J160" s="135"/>
      <c r="K160" s="135"/>
      <c r="L160" s="135"/>
      <c r="M160" s="135"/>
      <c r="N160" s="136"/>
      <c r="O160" s="136"/>
      <c r="P160" s="135"/>
      <c r="Q160" s="135"/>
      <c r="R160" s="131"/>
    </row>
    <row r="161" spans="1:18" s="126" customFormat="1" ht="15" customHeight="1" x14ac:dyDescent="0.2">
      <c r="A161" s="129" t="str">
        <f>Planilha!A161</f>
        <v>12.1</v>
      </c>
      <c r="B161" s="352" t="str">
        <f>Planilha!B161</f>
        <v>Caixa de inspeção esgoto pluvial de alvenaria - CE- 80x80x80cm c/ tampa de concreto</v>
      </c>
      <c r="C161" s="352"/>
      <c r="D161" s="352"/>
      <c r="E161" s="152">
        <f>Planilha!J161</f>
        <v>0</v>
      </c>
      <c r="F161" s="185"/>
      <c r="G161" s="185"/>
      <c r="H161" s="185"/>
      <c r="I161" s="185"/>
      <c r="J161" s="185"/>
      <c r="K161" s="185"/>
      <c r="L161" s="185"/>
      <c r="M161" s="185"/>
      <c r="N161" s="185"/>
      <c r="O161" s="185"/>
      <c r="P161" s="185"/>
      <c r="Q161" s="185"/>
      <c r="R161" s="131">
        <f t="shared" ref="R161:R204" si="26">SUM(F161:Q161)</f>
        <v>0</v>
      </c>
    </row>
    <row r="162" spans="1:18" s="126" customFormat="1" ht="15" customHeight="1" x14ac:dyDescent="0.2">
      <c r="A162" s="129" t="str">
        <f>Planilha!A162</f>
        <v>12.2</v>
      </c>
      <c r="B162" s="352" t="str">
        <f>Planilha!B162</f>
        <v>Caixa pluvial simples  de alvenaria - CS - 200x100x150cm c/ grelha metálica removível</v>
      </c>
      <c r="C162" s="352"/>
      <c r="D162" s="352"/>
      <c r="E162" s="152">
        <f>Planilha!J162</f>
        <v>0</v>
      </c>
      <c r="F162" s="185"/>
      <c r="G162" s="185"/>
      <c r="H162" s="185"/>
      <c r="I162" s="185"/>
      <c r="J162" s="185"/>
      <c r="K162" s="185"/>
      <c r="L162" s="185"/>
      <c r="M162" s="185"/>
      <c r="N162" s="185"/>
      <c r="O162" s="185"/>
      <c r="P162" s="185"/>
      <c r="Q162" s="185"/>
      <c r="R162" s="131">
        <f t="shared" si="26"/>
        <v>0</v>
      </c>
    </row>
    <row r="163" spans="1:18" s="126" customFormat="1" ht="15" customHeight="1" x14ac:dyDescent="0.2">
      <c r="A163" s="129" t="str">
        <f>Planilha!A163</f>
        <v>12.3</v>
      </c>
      <c r="B163" s="352" t="str">
        <f>Planilha!B163</f>
        <v>Curva 45° longa Ø = 100 mm</v>
      </c>
      <c r="C163" s="352"/>
      <c r="D163" s="352"/>
      <c r="E163" s="152">
        <f>Planilha!J163</f>
        <v>0</v>
      </c>
      <c r="F163" s="185"/>
      <c r="G163" s="185"/>
      <c r="H163" s="185"/>
      <c r="I163" s="185"/>
      <c r="J163" s="185"/>
      <c r="K163" s="185"/>
      <c r="L163" s="185"/>
      <c r="M163" s="185"/>
      <c r="N163" s="185"/>
      <c r="O163" s="185"/>
      <c r="P163" s="185"/>
      <c r="Q163" s="185"/>
      <c r="R163" s="131">
        <f t="shared" si="26"/>
        <v>0</v>
      </c>
    </row>
    <row r="164" spans="1:18" s="126" customFormat="1" ht="15" customHeight="1" x14ac:dyDescent="0.2">
      <c r="A164" s="129" t="str">
        <f>Planilha!A164</f>
        <v>12.4</v>
      </c>
      <c r="B164" s="352" t="str">
        <f>Planilha!B164</f>
        <v>Curva 45° longa Ø = 150 mm</v>
      </c>
      <c r="C164" s="352"/>
      <c r="D164" s="352"/>
      <c r="E164" s="152">
        <f>Planilha!J164</f>
        <v>0</v>
      </c>
      <c r="F164" s="185"/>
      <c r="G164" s="185"/>
      <c r="H164" s="185"/>
      <c r="I164" s="185"/>
      <c r="J164" s="185"/>
      <c r="K164" s="185"/>
      <c r="L164" s="185"/>
      <c r="M164" s="185"/>
      <c r="N164" s="185"/>
      <c r="O164" s="185"/>
      <c r="P164" s="185"/>
      <c r="Q164" s="185"/>
      <c r="R164" s="131">
        <f t="shared" si="26"/>
        <v>0</v>
      </c>
    </row>
    <row r="165" spans="1:18" s="126" customFormat="1" ht="15" customHeight="1" x14ac:dyDescent="0.2">
      <c r="A165" s="129" t="str">
        <f>Planilha!A165</f>
        <v>12.5</v>
      </c>
      <c r="B165" s="352" t="str">
        <f>Planilha!B165</f>
        <v>Joelho 45° Ø = 100 mm</v>
      </c>
      <c r="C165" s="352"/>
      <c r="D165" s="352"/>
      <c r="E165" s="152">
        <f>Planilha!J165</f>
        <v>0</v>
      </c>
      <c r="F165" s="185"/>
      <c r="G165" s="185"/>
      <c r="H165" s="185"/>
      <c r="I165" s="185"/>
      <c r="J165" s="185"/>
      <c r="K165" s="185"/>
      <c r="L165" s="185"/>
      <c r="M165" s="185"/>
      <c r="N165" s="185"/>
      <c r="O165" s="185"/>
      <c r="P165" s="185"/>
      <c r="Q165" s="185"/>
      <c r="R165" s="131">
        <f t="shared" si="26"/>
        <v>0</v>
      </c>
    </row>
    <row r="166" spans="1:18" s="126" customFormat="1" ht="15" customHeight="1" x14ac:dyDescent="0.2">
      <c r="A166" s="129" t="str">
        <f>Planilha!A166</f>
        <v>12.6</v>
      </c>
      <c r="B166" s="352" t="str">
        <f>Planilha!B166</f>
        <v>Joelho 45° Ø = 150 mm</v>
      </c>
      <c r="C166" s="352"/>
      <c r="D166" s="352"/>
      <c r="E166" s="152">
        <f>Planilha!J166</f>
        <v>0</v>
      </c>
      <c r="F166" s="185"/>
      <c r="G166" s="185"/>
      <c r="H166" s="185"/>
      <c r="I166" s="185"/>
      <c r="J166" s="185"/>
      <c r="K166" s="185"/>
      <c r="L166" s="185"/>
      <c r="M166" s="185"/>
      <c r="N166" s="185"/>
      <c r="O166" s="185"/>
      <c r="P166" s="185"/>
      <c r="Q166" s="185"/>
      <c r="R166" s="131">
        <f t="shared" si="26"/>
        <v>0</v>
      </c>
    </row>
    <row r="167" spans="1:18" s="126" customFormat="1" ht="15" customHeight="1" x14ac:dyDescent="0.2">
      <c r="A167" s="129" t="str">
        <f>Planilha!A167</f>
        <v>12.7</v>
      </c>
      <c r="B167" s="352" t="str">
        <f>Planilha!B167</f>
        <v>Joelho 90° Ø = 100 mm</v>
      </c>
      <c r="C167" s="352"/>
      <c r="D167" s="352"/>
      <c r="E167" s="152">
        <f>Planilha!J167</f>
        <v>0</v>
      </c>
      <c r="F167" s="185"/>
      <c r="G167" s="185"/>
      <c r="H167" s="185"/>
      <c r="I167" s="185"/>
      <c r="J167" s="185"/>
      <c r="K167" s="185"/>
      <c r="L167" s="185"/>
      <c r="M167" s="185"/>
      <c r="N167" s="185"/>
      <c r="O167" s="185"/>
      <c r="P167" s="185"/>
      <c r="Q167" s="185"/>
      <c r="R167" s="131">
        <f t="shared" si="26"/>
        <v>0</v>
      </c>
    </row>
    <row r="168" spans="1:18" s="126" customFormat="1" ht="15" customHeight="1" x14ac:dyDescent="0.2">
      <c r="A168" s="129" t="str">
        <f>Planilha!A168</f>
        <v>12.8</v>
      </c>
      <c r="B168" s="352" t="str">
        <f>Planilha!B168</f>
        <v>Joelho 90° Ø = 150 mm</v>
      </c>
      <c r="C168" s="352"/>
      <c r="D168" s="352"/>
      <c r="E168" s="152">
        <f>Planilha!J168</f>
        <v>0</v>
      </c>
      <c r="F168" s="185"/>
      <c r="G168" s="185"/>
      <c r="H168" s="185"/>
      <c r="I168" s="185"/>
      <c r="J168" s="185"/>
      <c r="K168" s="185"/>
      <c r="L168" s="185"/>
      <c r="M168" s="185"/>
      <c r="N168" s="185"/>
      <c r="O168" s="185"/>
      <c r="P168" s="185"/>
      <c r="Q168" s="185"/>
      <c r="R168" s="131">
        <f t="shared" si="26"/>
        <v>0</v>
      </c>
    </row>
    <row r="169" spans="1:18" s="126" customFormat="1" ht="15" customHeight="1" x14ac:dyDescent="0.2">
      <c r="A169" s="129" t="str">
        <f>Planilha!A169</f>
        <v>12.9</v>
      </c>
      <c r="B169" s="352" t="str">
        <f>Planilha!B169</f>
        <v>Junção simples Ø = 100 mm- 100 mm</v>
      </c>
      <c r="C169" s="352"/>
      <c r="D169" s="352"/>
      <c r="E169" s="152">
        <f>Planilha!J169</f>
        <v>0</v>
      </c>
      <c r="F169" s="185"/>
      <c r="G169" s="185"/>
      <c r="H169" s="185"/>
      <c r="I169" s="185"/>
      <c r="J169" s="185"/>
      <c r="K169" s="185"/>
      <c r="L169" s="185"/>
      <c r="M169" s="185"/>
      <c r="N169" s="185"/>
      <c r="O169" s="185"/>
      <c r="P169" s="185"/>
      <c r="Q169" s="185"/>
      <c r="R169" s="131">
        <f t="shared" si="26"/>
        <v>0</v>
      </c>
    </row>
    <row r="170" spans="1:18" s="126" customFormat="1" ht="15" customHeight="1" x14ac:dyDescent="0.2">
      <c r="A170" s="129" t="str">
        <f>Planilha!A170</f>
        <v>12.10</v>
      </c>
      <c r="B170" s="352" t="str">
        <f>Planilha!B170</f>
        <v>Junção simples Ø = 150 mm</v>
      </c>
      <c r="C170" s="352"/>
      <c r="D170" s="352"/>
      <c r="E170" s="152">
        <f>Planilha!J170</f>
        <v>0</v>
      </c>
      <c r="F170" s="185"/>
      <c r="G170" s="185"/>
      <c r="H170" s="185"/>
      <c r="I170" s="185"/>
      <c r="J170" s="185"/>
      <c r="K170" s="185"/>
      <c r="L170" s="185"/>
      <c r="M170" s="185"/>
      <c r="N170" s="185"/>
      <c r="O170" s="185"/>
      <c r="P170" s="185"/>
      <c r="Q170" s="185"/>
      <c r="R170" s="131">
        <f t="shared" si="26"/>
        <v>0</v>
      </c>
    </row>
    <row r="171" spans="1:18" s="126" customFormat="1" ht="15" customHeight="1" x14ac:dyDescent="0.2">
      <c r="A171" s="129" t="str">
        <f>Planilha!A171</f>
        <v>12.11</v>
      </c>
      <c r="B171" s="352" t="str">
        <f>Planilha!B171</f>
        <v>Luva de correr Ø = 100 mm</v>
      </c>
      <c r="C171" s="352"/>
      <c r="D171" s="352"/>
      <c r="E171" s="152">
        <f>Planilha!J171</f>
        <v>0</v>
      </c>
      <c r="F171" s="185"/>
      <c r="G171" s="185"/>
      <c r="H171" s="185"/>
      <c r="I171" s="185"/>
      <c r="J171" s="185"/>
      <c r="K171" s="185"/>
      <c r="L171" s="185"/>
      <c r="M171" s="185"/>
      <c r="N171" s="185"/>
      <c r="O171" s="185"/>
      <c r="P171" s="185"/>
      <c r="Q171" s="185"/>
      <c r="R171" s="131">
        <f t="shared" si="26"/>
        <v>0</v>
      </c>
    </row>
    <row r="172" spans="1:18" s="126" customFormat="1" ht="15" customHeight="1" x14ac:dyDescent="0.2">
      <c r="A172" s="129" t="str">
        <f>Planilha!A172</f>
        <v>12.12</v>
      </c>
      <c r="B172" s="352" t="str">
        <f>Planilha!B172</f>
        <v>Luva de correr Ø = 150 mm</v>
      </c>
      <c r="C172" s="352"/>
      <c r="D172" s="352"/>
      <c r="E172" s="152">
        <f>Planilha!J172</f>
        <v>0</v>
      </c>
      <c r="F172" s="185"/>
      <c r="G172" s="185"/>
      <c r="H172" s="185"/>
      <c r="I172" s="185"/>
      <c r="J172" s="185"/>
      <c r="K172" s="185"/>
      <c r="L172" s="185"/>
      <c r="M172" s="185"/>
      <c r="N172" s="185"/>
      <c r="O172" s="185"/>
      <c r="P172" s="185"/>
      <c r="Q172" s="185"/>
      <c r="R172" s="131">
        <f t="shared" si="26"/>
        <v>0</v>
      </c>
    </row>
    <row r="173" spans="1:18" s="126" customFormat="1" ht="15" customHeight="1" x14ac:dyDescent="0.2">
      <c r="A173" s="129" t="str">
        <f>Planilha!A173</f>
        <v>12.13</v>
      </c>
      <c r="B173" s="352" t="str">
        <f>Planilha!B173</f>
        <v>Redução excêntrica Ø = 150 mm - 100 mm</v>
      </c>
      <c r="C173" s="352"/>
      <c r="D173" s="352"/>
      <c r="E173" s="152">
        <f>Planilha!J173</f>
        <v>0</v>
      </c>
      <c r="F173" s="185"/>
      <c r="G173" s="185"/>
      <c r="H173" s="185"/>
      <c r="I173" s="185"/>
      <c r="J173" s="185"/>
      <c r="K173" s="185"/>
      <c r="L173" s="185"/>
      <c r="M173" s="185"/>
      <c r="N173" s="185"/>
      <c r="O173" s="185"/>
      <c r="P173" s="185"/>
      <c r="Q173" s="185"/>
      <c r="R173" s="131">
        <f t="shared" si="26"/>
        <v>0</v>
      </c>
    </row>
    <row r="174" spans="1:18" s="126" customFormat="1" ht="15" customHeight="1" x14ac:dyDescent="0.2">
      <c r="A174" s="129" t="str">
        <f>Planilha!A174</f>
        <v>12.14</v>
      </c>
      <c r="B174" s="352" t="str">
        <f>Planilha!B174</f>
        <v>Tubo rígido c/ ponta lisa Ø = 100 mm - 4"</v>
      </c>
      <c r="C174" s="352"/>
      <c r="D174" s="352"/>
      <c r="E174" s="152">
        <f>Planilha!J174</f>
        <v>0</v>
      </c>
      <c r="F174" s="185"/>
      <c r="G174" s="185"/>
      <c r="H174" s="185"/>
      <c r="I174" s="185"/>
      <c r="J174" s="185"/>
      <c r="K174" s="185"/>
      <c r="L174" s="185"/>
      <c r="M174" s="185"/>
      <c r="N174" s="185"/>
      <c r="O174" s="185"/>
      <c r="P174" s="185"/>
      <c r="Q174" s="185"/>
      <c r="R174" s="131">
        <f t="shared" si="26"/>
        <v>0</v>
      </c>
    </row>
    <row r="175" spans="1:18" s="126" customFormat="1" ht="15" customHeight="1" x14ac:dyDescent="0.2">
      <c r="A175" s="129" t="str">
        <f>Planilha!A175</f>
        <v>12.15</v>
      </c>
      <c r="B175" s="352" t="str">
        <f>Planilha!B175</f>
        <v>Tubo rígido c/ ponta lisa Ø = 150 mm - 6"</v>
      </c>
      <c r="C175" s="352"/>
      <c r="D175" s="352"/>
      <c r="E175" s="152">
        <f>Planilha!J175</f>
        <v>0</v>
      </c>
      <c r="F175" s="185"/>
      <c r="G175" s="185"/>
      <c r="H175" s="185"/>
      <c r="I175" s="185"/>
      <c r="J175" s="185"/>
      <c r="K175" s="185"/>
      <c r="L175" s="185"/>
      <c r="M175" s="185"/>
      <c r="N175" s="185"/>
      <c r="O175" s="185"/>
      <c r="P175" s="185"/>
      <c r="Q175" s="185"/>
      <c r="R175" s="131">
        <f t="shared" si="26"/>
        <v>0</v>
      </c>
    </row>
    <row r="176" spans="1:18" s="126" customFormat="1" ht="15" customHeight="1" x14ac:dyDescent="0.2">
      <c r="A176" s="129" t="str">
        <f>Planilha!A176</f>
        <v>12.16</v>
      </c>
      <c r="B176" s="352" t="str">
        <f>Planilha!B176</f>
        <v>Tê sanitário Ø = 100 mm - 100 mm</v>
      </c>
      <c r="C176" s="352"/>
      <c r="D176" s="352"/>
      <c r="E176" s="152">
        <f>Planilha!J176</f>
        <v>0</v>
      </c>
      <c r="F176" s="185"/>
      <c r="G176" s="185"/>
      <c r="H176" s="185"/>
      <c r="I176" s="185"/>
      <c r="J176" s="185"/>
      <c r="K176" s="185"/>
      <c r="L176" s="185"/>
      <c r="M176" s="185"/>
      <c r="N176" s="185"/>
      <c r="O176" s="185"/>
      <c r="P176" s="185"/>
      <c r="Q176" s="185"/>
      <c r="R176" s="131">
        <f t="shared" si="26"/>
        <v>0</v>
      </c>
    </row>
    <row r="177" spans="1:18" s="126" customFormat="1" ht="15" customHeight="1" x14ac:dyDescent="0.2">
      <c r="A177" s="129" t="str">
        <f>Planilha!A177</f>
        <v>12.17</v>
      </c>
      <c r="B177" s="352" t="str">
        <f>Planilha!B177</f>
        <v>Tê sanitário Ø = 150 mm</v>
      </c>
      <c r="C177" s="352"/>
      <c r="D177" s="352"/>
      <c r="E177" s="152">
        <f>Planilha!J177</f>
        <v>0</v>
      </c>
      <c r="F177" s="185"/>
      <c r="G177" s="185"/>
      <c r="H177" s="185"/>
      <c r="I177" s="185"/>
      <c r="J177" s="185"/>
      <c r="K177" s="185"/>
      <c r="L177" s="185"/>
      <c r="M177" s="185"/>
      <c r="N177" s="185"/>
      <c r="O177" s="185"/>
      <c r="P177" s="185"/>
      <c r="Q177" s="185"/>
      <c r="R177" s="131">
        <f t="shared" si="26"/>
        <v>0</v>
      </c>
    </row>
    <row r="178" spans="1:18" s="126" customFormat="1" ht="15" customHeight="1" x14ac:dyDescent="0.2">
      <c r="A178" s="129"/>
      <c r="B178" s="355" t="str">
        <f>Planilha!B178</f>
        <v>Alimentação do Reuso</v>
      </c>
      <c r="C178" s="355"/>
      <c r="D178" s="355"/>
      <c r="E178" s="152"/>
      <c r="F178" s="136"/>
      <c r="G178" s="136"/>
      <c r="H178" s="136"/>
      <c r="I178" s="136"/>
      <c r="J178" s="136"/>
      <c r="K178" s="136"/>
      <c r="L178" s="136"/>
      <c r="M178" s="136"/>
      <c r="N178" s="136"/>
      <c r="O178" s="136"/>
      <c r="P178" s="136"/>
      <c r="Q178" s="136"/>
      <c r="R178" s="131"/>
    </row>
    <row r="179" spans="1:18" s="126" customFormat="1" ht="15" customHeight="1" x14ac:dyDescent="0.2">
      <c r="A179" s="129" t="str">
        <f>Planilha!A179</f>
        <v>12.18</v>
      </c>
      <c r="B179" s="352" t="str">
        <f>Planilha!B179</f>
        <v>Hidrômetro individual Ø = 10 m³/h</v>
      </c>
      <c r="C179" s="352"/>
      <c r="D179" s="352"/>
      <c r="E179" s="152">
        <f>Planilha!J179</f>
        <v>0</v>
      </c>
      <c r="F179" s="185"/>
      <c r="G179" s="185"/>
      <c r="H179" s="185"/>
      <c r="I179" s="185"/>
      <c r="J179" s="185"/>
      <c r="K179" s="185"/>
      <c r="L179" s="185"/>
      <c r="M179" s="185"/>
      <c r="N179" s="185"/>
      <c r="O179" s="185"/>
      <c r="P179" s="185"/>
      <c r="Q179" s="185"/>
      <c r="R179" s="131">
        <f t="shared" si="26"/>
        <v>0</v>
      </c>
    </row>
    <row r="180" spans="1:18" s="126" customFormat="1" ht="15" customHeight="1" x14ac:dyDescent="0.2">
      <c r="A180" s="129" t="str">
        <f>Planilha!A180</f>
        <v>12.19</v>
      </c>
      <c r="B180" s="352" t="str">
        <f>Planilha!B180</f>
        <v>Registro de esfera Ø = 1 ½"</v>
      </c>
      <c r="C180" s="352"/>
      <c r="D180" s="352"/>
      <c r="E180" s="152">
        <f>Planilha!J180</f>
        <v>0</v>
      </c>
      <c r="F180" s="185"/>
      <c r="G180" s="185"/>
      <c r="H180" s="185"/>
      <c r="I180" s="185"/>
      <c r="J180" s="185"/>
      <c r="K180" s="185"/>
      <c r="L180" s="185"/>
      <c r="M180" s="185"/>
      <c r="N180" s="185"/>
      <c r="O180" s="185"/>
      <c r="P180" s="185"/>
      <c r="Q180" s="185"/>
      <c r="R180" s="131">
        <f t="shared" si="26"/>
        <v>0</v>
      </c>
    </row>
    <row r="181" spans="1:18" s="126" customFormat="1" ht="15" customHeight="1" x14ac:dyDescent="0.2">
      <c r="A181" s="129" t="str">
        <f>Planilha!A181</f>
        <v>12.20</v>
      </c>
      <c r="B181" s="352" t="str">
        <f>Planilha!B181</f>
        <v>Registro de esfera Ø = ¾"</v>
      </c>
      <c r="C181" s="352"/>
      <c r="D181" s="352"/>
      <c r="E181" s="152">
        <f>Planilha!J181</f>
        <v>0</v>
      </c>
      <c r="F181" s="185"/>
      <c r="G181" s="185"/>
      <c r="H181" s="185"/>
      <c r="I181" s="185"/>
      <c r="J181" s="185"/>
      <c r="K181" s="185"/>
      <c r="L181" s="185"/>
      <c r="M181" s="185"/>
      <c r="N181" s="185"/>
      <c r="O181" s="185"/>
      <c r="P181" s="185"/>
      <c r="Q181" s="185"/>
      <c r="R181" s="131">
        <f t="shared" si="26"/>
        <v>0</v>
      </c>
    </row>
    <row r="182" spans="1:18" s="126" customFormat="1" ht="15" customHeight="1" x14ac:dyDescent="0.2">
      <c r="A182" s="129" t="str">
        <f>Planilha!A182</f>
        <v>12.21</v>
      </c>
      <c r="B182" s="352" t="str">
        <f>Planilha!B182</f>
        <v>Registro esfera borboleta bruto PVC Ø = ¾"</v>
      </c>
      <c r="C182" s="352"/>
      <c r="D182" s="352"/>
      <c r="E182" s="152">
        <f>Planilha!J182</f>
        <v>0</v>
      </c>
      <c r="F182" s="185"/>
      <c r="G182" s="185"/>
      <c r="H182" s="185"/>
      <c r="I182" s="185"/>
      <c r="J182" s="185"/>
      <c r="K182" s="185"/>
      <c r="L182" s="185"/>
      <c r="M182" s="185"/>
      <c r="N182" s="185"/>
      <c r="O182" s="185"/>
      <c r="P182" s="185"/>
      <c r="Q182" s="185"/>
      <c r="R182" s="131">
        <f t="shared" si="26"/>
        <v>0</v>
      </c>
    </row>
    <row r="183" spans="1:18" s="126" customFormat="1" ht="15" customHeight="1" x14ac:dyDescent="0.2">
      <c r="A183" s="129" t="str">
        <f>Planilha!A183</f>
        <v>12.22</v>
      </c>
      <c r="B183" s="352" t="str">
        <f>Planilha!B183</f>
        <v>Colar de tomada em PVC Ø = ¾"</v>
      </c>
      <c r="C183" s="352"/>
      <c r="D183" s="352"/>
      <c r="E183" s="152">
        <f>Planilha!J183</f>
        <v>0</v>
      </c>
      <c r="F183" s="185"/>
      <c r="G183" s="185"/>
      <c r="H183" s="185"/>
      <c r="I183" s="185"/>
      <c r="J183" s="185"/>
      <c r="K183" s="185"/>
      <c r="L183" s="185"/>
      <c r="M183" s="185"/>
      <c r="N183" s="185"/>
      <c r="O183" s="185"/>
      <c r="P183" s="185"/>
      <c r="Q183" s="185"/>
      <c r="R183" s="131">
        <f t="shared" si="26"/>
        <v>0</v>
      </c>
    </row>
    <row r="184" spans="1:18" s="126" customFormat="1" ht="15" customHeight="1" x14ac:dyDescent="0.2">
      <c r="A184" s="129" t="str">
        <f>Planilha!A184</f>
        <v>12.23</v>
      </c>
      <c r="B184" s="352" t="str">
        <f>Planilha!B184</f>
        <v>Joelho 90° soldável c/ rosca Ø = 25 mm - ¾"</v>
      </c>
      <c r="C184" s="352"/>
      <c r="D184" s="352"/>
      <c r="E184" s="152">
        <f>Planilha!J184</f>
        <v>0</v>
      </c>
      <c r="F184" s="185"/>
      <c r="G184" s="185"/>
      <c r="H184" s="185"/>
      <c r="I184" s="185"/>
      <c r="J184" s="185"/>
      <c r="K184" s="185"/>
      <c r="L184" s="185"/>
      <c r="M184" s="185"/>
      <c r="N184" s="185"/>
      <c r="O184" s="185"/>
      <c r="P184" s="185"/>
      <c r="Q184" s="185"/>
      <c r="R184" s="131">
        <f t="shared" si="26"/>
        <v>0</v>
      </c>
    </row>
    <row r="185" spans="1:18" s="126" customFormat="1" ht="15" customHeight="1" x14ac:dyDescent="0.2">
      <c r="A185" s="129" t="str">
        <f>Planilha!A185</f>
        <v>12.24</v>
      </c>
      <c r="B185" s="352" t="str">
        <f>Planilha!B185</f>
        <v>Luva soldável c/ rosca Ø = 32 mm -1"</v>
      </c>
      <c r="C185" s="352"/>
      <c r="D185" s="352"/>
      <c r="E185" s="152">
        <f>Planilha!J185</f>
        <v>0</v>
      </c>
      <c r="F185" s="185"/>
      <c r="G185" s="185"/>
      <c r="H185" s="185"/>
      <c r="I185" s="185"/>
      <c r="J185" s="185"/>
      <c r="K185" s="185"/>
      <c r="L185" s="185"/>
      <c r="M185" s="185"/>
      <c r="N185" s="185"/>
      <c r="O185" s="185"/>
      <c r="P185" s="185"/>
      <c r="Q185" s="185"/>
      <c r="R185" s="131">
        <f t="shared" si="26"/>
        <v>0</v>
      </c>
    </row>
    <row r="186" spans="1:18" s="126" customFormat="1" ht="15" customHeight="1" x14ac:dyDescent="0.2">
      <c r="A186" s="129" t="str">
        <f>Planilha!A186</f>
        <v>12.25</v>
      </c>
      <c r="B186" s="352" t="str">
        <f>Planilha!B186</f>
        <v>Curva 90° c/ rosca Ø = 1.½"</v>
      </c>
      <c r="C186" s="352"/>
      <c r="D186" s="352"/>
      <c r="E186" s="152">
        <f>Planilha!J186</f>
        <v>0</v>
      </c>
      <c r="F186" s="185"/>
      <c r="G186" s="185"/>
      <c r="H186" s="185"/>
      <c r="I186" s="185"/>
      <c r="J186" s="185"/>
      <c r="K186" s="185"/>
      <c r="L186" s="185"/>
      <c r="M186" s="185"/>
      <c r="N186" s="185"/>
      <c r="O186" s="185"/>
      <c r="P186" s="185"/>
      <c r="Q186" s="185"/>
      <c r="R186" s="131">
        <f t="shared" si="26"/>
        <v>0</v>
      </c>
    </row>
    <row r="187" spans="1:18" s="126" customFormat="1" ht="15" customHeight="1" x14ac:dyDescent="0.2">
      <c r="A187" s="129" t="str">
        <f>Planilha!A187</f>
        <v>12.26</v>
      </c>
      <c r="B187" s="352" t="str">
        <f>Planilha!B187</f>
        <v>Adapt sold. c/ flange livre p/ cx. d´água Ø = 25 mm - ¾"</v>
      </c>
      <c r="C187" s="352"/>
      <c r="D187" s="352"/>
      <c r="E187" s="152">
        <f>Planilha!J187</f>
        <v>0</v>
      </c>
      <c r="F187" s="185"/>
      <c r="G187" s="185"/>
      <c r="H187" s="185"/>
      <c r="I187" s="185"/>
      <c r="J187" s="185"/>
      <c r="K187" s="185"/>
      <c r="L187" s="185"/>
      <c r="M187" s="185"/>
      <c r="N187" s="185"/>
      <c r="O187" s="185"/>
      <c r="P187" s="185"/>
      <c r="Q187" s="185"/>
      <c r="R187" s="131">
        <f t="shared" si="26"/>
        <v>0</v>
      </c>
    </row>
    <row r="188" spans="1:18" s="126" customFormat="1" ht="15" customHeight="1" x14ac:dyDescent="0.2">
      <c r="A188" s="129" t="str">
        <f>Planilha!A188</f>
        <v>12.27</v>
      </c>
      <c r="B188" s="352" t="str">
        <f>Planilha!B188</f>
        <v>Adapt sold. c/ flange livre p/ cx. d´água Ø = 50 mm- 1.½"</v>
      </c>
      <c r="C188" s="352"/>
      <c r="D188" s="352"/>
      <c r="E188" s="152">
        <f>Planilha!J188</f>
        <v>0</v>
      </c>
      <c r="F188" s="185"/>
      <c r="G188" s="185"/>
      <c r="H188" s="185"/>
      <c r="I188" s="185"/>
      <c r="J188" s="185"/>
      <c r="K188" s="185"/>
      <c r="L188" s="185"/>
      <c r="M188" s="185"/>
      <c r="N188" s="185"/>
      <c r="O188" s="185"/>
      <c r="P188" s="185"/>
      <c r="Q188" s="185"/>
      <c r="R188" s="131">
        <f t="shared" si="26"/>
        <v>0</v>
      </c>
    </row>
    <row r="189" spans="1:18" s="126" customFormat="1" ht="15" customHeight="1" x14ac:dyDescent="0.2">
      <c r="A189" s="129" t="str">
        <f>Planilha!A189</f>
        <v>12.28</v>
      </c>
      <c r="B189" s="352" t="str">
        <f>Planilha!B189</f>
        <v>Adapt sold.curto c/bolsa-rosca p registro Ø = 25 mm - ¾"</v>
      </c>
      <c r="C189" s="352"/>
      <c r="D189" s="352"/>
      <c r="E189" s="152">
        <f>Planilha!J189</f>
        <v>0</v>
      </c>
      <c r="F189" s="185"/>
      <c r="G189" s="185"/>
      <c r="H189" s="185"/>
      <c r="I189" s="185"/>
      <c r="J189" s="185"/>
      <c r="K189" s="185"/>
      <c r="L189" s="185"/>
      <c r="M189" s="185"/>
      <c r="N189" s="185"/>
      <c r="O189" s="185"/>
      <c r="P189" s="185"/>
      <c r="Q189" s="185"/>
      <c r="R189" s="131">
        <f t="shared" si="26"/>
        <v>0</v>
      </c>
    </row>
    <row r="190" spans="1:18" s="126" customFormat="1" ht="15" customHeight="1" x14ac:dyDescent="0.2">
      <c r="A190" s="129" t="str">
        <f>Planilha!A190</f>
        <v>12.29</v>
      </c>
      <c r="B190" s="352" t="str">
        <f>Planilha!B190</f>
        <v>Adapt sold.curto c/bolsa-rosca p registro Ø = 50 mm - 1.½"</v>
      </c>
      <c r="C190" s="352"/>
      <c r="D190" s="352"/>
      <c r="E190" s="152">
        <f>Planilha!J190</f>
        <v>0</v>
      </c>
      <c r="F190" s="185"/>
      <c r="G190" s="185"/>
      <c r="H190" s="185"/>
      <c r="I190" s="185"/>
      <c r="J190" s="185"/>
      <c r="K190" s="185"/>
      <c r="L190" s="185"/>
      <c r="M190" s="185"/>
      <c r="N190" s="185"/>
      <c r="O190" s="185"/>
      <c r="P190" s="185"/>
      <c r="Q190" s="185"/>
      <c r="R190" s="131">
        <f t="shared" si="26"/>
        <v>0</v>
      </c>
    </row>
    <row r="191" spans="1:18" s="126" customFormat="1" ht="15" customHeight="1" x14ac:dyDescent="0.2">
      <c r="A191" s="129" t="str">
        <f>Planilha!A191</f>
        <v>12.30</v>
      </c>
      <c r="B191" s="352" t="str">
        <f>Planilha!B191</f>
        <v>Bucha de redução sold. Longa Ø = 75 mm - 50 mm</v>
      </c>
      <c r="C191" s="352"/>
      <c r="D191" s="352"/>
      <c r="E191" s="152">
        <f>Planilha!J191</f>
        <v>0</v>
      </c>
      <c r="F191" s="185"/>
      <c r="G191" s="185"/>
      <c r="H191" s="185"/>
      <c r="I191" s="185"/>
      <c r="J191" s="185"/>
      <c r="K191" s="185"/>
      <c r="L191" s="185"/>
      <c r="M191" s="186"/>
      <c r="N191" s="185"/>
      <c r="O191" s="185"/>
      <c r="P191" s="185"/>
      <c r="Q191" s="185"/>
      <c r="R191" s="131">
        <f t="shared" si="26"/>
        <v>0</v>
      </c>
    </row>
    <row r="192" spans="1:18" s="126" customFormat="1" ht="15" customHeight="1" x14ac:dyDescent="0.2">
      <c r="A192" s="129" t="str">
        <f>Planilha!A192</f>
        <v>12.31</v>
      </c>
      <c r="B192" s="352" t="str">
        <f>Planilha!B192</f>
        <v>Curva 90° soldável Ø = 25 mm</v>
      </c>
      <c r="C192" s="352"/>
      <c r="D192" s="352"/>
      <c r="E192" s="152">
        <f>Planilha!J192</f>
        <v>0</v>
      </c>
      <c r="F192" s="185"/>
      <c r="G192" s="185"/>
      <c r="H192" s="185"/>
      <c r="I192" s="185"/>
      <c r="J192" s="185"/>
      <c r="K192" s="185"/>
      <c r="L192" s="185"/>
      <c r="M192" s="185"/>
      <c r="N192" s="185"/>
      <c r="O192" s="185"/>
      <c r="P192" s="185"/>
      <c r="Q192" s="185"/>
      <c r="R192" s="131">
        <f t="shared" si="26"/>
        <v>0</v>
      </c>
    </row>
    <row r="193" spans="1:18" s="126" customFormat="1" ht="15" customHeight="1" x14ac:dyDescent="0.2">
      <c r="A193" s="129" t="str">
        <f>Planilha!A193</f>
        <v>12.32</v>
      </c>
      <c r="B193" s="352" t="str">
        <f>Planilha!B193</f>
        <v>Curva 90° soldável Ø = 50 mm</v>
      </c>
      <c r="C193" s="352"/>
      <c r="D193" s="352"/>
      <c r="E193" s="152">
        <f>Planilha!J193</f>
        <v>0</v>
      </c>
      <c r="F193" s="185"/>
      <c r="G193" s="185"/>
      <c r="H193" s="185"/>
      <c r="I193" s="185"/>
      <c r="J193" s="185"/>
      <c r="K193" s="185"/>
      <c r="L193" s="185"/>
      <c r="M193" s="185"/>
      <c r="N193" s="185"/>
      <c r="O193" s="185"/>
      <c r="P193" s="185"/>
      <c r="Q193" s="185"/>
      <c r="R193" s="131">
        <f t="shared" si="26"/>
        <v>0</v>
      </c>
    </row>
    <row r="194" spans="1:18" s="126" customFormat="1" ht="15" customHeight="1" x14ac:dyDescent="0.2">
      <c r="A194" s="129" t="str">
        <f>Planilha!A194</f>
        <v>12.33</v>
      </c>
      <c r="B194" s="352" t="str">
        <f>Planilha!B194</f>
        <v>Joelho 45° soldável Ø = 50 mm</v>
      </c>
      <c r="C194" s="352"/>
      <c r="D194" s="352"/>
      <c r="E194" s="152">
        <f>Planilha!J194</f>
        <v>0</v>
      </c>
      <c r="F194" s="185"/>
      <c r="G194" s="185"/>
      <c r="H194" s="185"/>
      <c r="I194" s="185"/>
      <c r="J194" s="185"/>
      <c r="K194" s="185"/>
      <c r="L194" s="185"/>
      <c r="M194" s="185"/>
      <c r="N194" s="185"/>
      <c r="O194" s="185"/>
      <c r="P194" s="185"/>
      <c r="Q194" s="185"/>
      <c r="R194" s="131">
        <f t="shared" si="26"/>
        <v>0</v>
      </c>
    </row>
    <row r="195" spans="1:18" s="126" customFormat="1" ht="15" customHeight="1" x14ac:dyDescent="0.2">
      <c r="A195" s="129" t="str">
        <f>Planilha!A195</f>
        <v>12.34</v>
      </c>
      <c r="B195" s="352" t="str">
        <f>Planilha!B195</f>
        <v>Joelho 90° soldável Ø = 25 mm</v>
      </c>
      <c r="C195" s="352"/>
      <c r="D195" s="352"/>
      <c r="E195" s="152">
        <f>Planilha!J195</f>
        <v>0</v>
      </c>
      <c r="F195" s="185"/>
      <c r="G195" s="185"/>
      <c r="H195" s="185"/>
      <c r="I195" s="185"/>
      <c r="J195" s="185"/>
      <c r="K195" s="185"/>
      <c r="L195" s="185"/>
      <c r="M195" s="185"/>
      <c r="N195" s="185"/>
      <c r="O195" s="185"/>
      <c r="P195" s="185"/>
      <c r="Q195" s="185"/>
      <c r="R195" s="131">
        <f t="shared" si="26"/>
        <v>0</v>
      </c>
    </row>
    <row r="196" spans="1:18" s="126" customFormat="1" ht="15" customHeight="1" x14ac:dyDescent="0.2">
      <c r="A196" s="129" t="str">
        <f>Planilha!A196</f>
        <v>12.35</v>
      </c>
      <c r="B196" s="352" t="str">
        <f>Planilha!B196</f>
        <v>Luva soldável Ø = 25 mm</v>
      </c>
      <c r="C196" s="352"/>
      <c r="D196" s="352"/>
      <c r="E196" s="152">
        <f>Planilha!J196</f>
        <v>0</v>
      </c>
      <c r="F196" s="185"/>
      <c r="G196" s="185"/>
      <c r="H196" s="185"/>
      <c r="I196" s="185"/>
      <c r="J196" s="185"/>
      <c r="K196" s="185"/>
      <c r="L196" s="185"/>
      <c r="M196" s="185"/>
      <c r="N196" s="185"/>
      <c r="O196" s="185"/>
      <c r="P196" s="185"/>
      <c r="Q196" s="185"/>
      <c r="R196" s="131">
        <f t="shared" si="26"/>
        <v>0</v>
      </c>
    </row>
    <row r="197" spans="1:18" s="126" customFormat="1" ht="15" customHeight="1" x14ac:dyDescent="0.2">
      <c r="A197" s="129" t="str">
        <f>Planilha!A197</f>
        <v>12.36</v>
      </c>
      <c r="B197" s="352" t="str">
        <f>Planilha!B197</f>
        <v>Luva soldável Ø = 50 mm</v>
      </c>
      <c r="C197" s="352"/>
      <c r="D197" s="352"/>
      <c r="E197" s="152">
        <f>Planilha!J197</f>
        <v>0</v>
      </c>
      <c r="F197" s="185"/>
      <c r="G197" s="185"/>
      <c r="H197" s="185"/>
      <c r="I197" s="185"/>
      <c r="J197" s="185"/>
      <c r="K197" s="185"/>
      <c r="L197" s="185"/>
      <c r="M197" s="185"/>
      <c r="N197" s="185"/>
      <c r="O197" s="185"/>
      <c r="P197" s="185"/>
      <c r="Q197" s="185"/>
      <c r="R197" s="131">
        <f t="shared" si="26"/>
        <v>0</v>
      </c>
    </row>
    <row r="198" spans="1:18" s="126" customFormat="1" ht="15" customHeight="1" x14ac:dyDescent="0.2">
      <c r="A198" s="129" t="str">
        <f>Planilha!A198</f>
        <v>12.37</v>
      </c>
      <c r="B198" s="352" t="str">
        <f>Planilha!B198</f>
        <v>Caixas d'água de fibra de vidro c/ tampa de 5000 litros</v>
      </c>
      <c r="C198" s="352"/>
      <c r="D198" s="352"/>
      <c r="E198" s="152">
        <f>Planilha!J198</f>
        <v>0</v>
      </c>
      <c r="F198" s="185"/>
      <c r="G198" s="185"/>
      <c r="H198" s="185"/>
      <c r="I198" s="185"/>
      <c r="J198" s="185"/>
      <c r="K198" s="185"/>
      <c r="L198" s="185"/>
      <c r="M198" s="185"/>
      <c r="N198" s="185"/>
      <c r="O198" s="185"/>
      <c r="P198" s="185"/>
      <c r="Q198" s="185"/>
      <c r="R198" s="131">
        <f t="shared" si="26"/>
        <v>0</v>
      </c>
    </row>
    <row r="199" spans="1:18" s="126" customFormat="1" ht="15" customHeight="1" x14ac:dyDescent="0.2">
      <c r="A199" s="129"/>
      <c r="B199" s="355" t="str">
        <f>Planilha!B199</f>
        <v>Equipamentos hidráulicos</v>
      </c>
      <c r="C199" s="355"/>
      <c r="D199" s="355"/>
      <c r="E199" s="152"/>
      <c r="F199" s="136"/>
      <c r="G199" s="136"/>
      <c r="H199" s="136"/>
      <c r="I199" s="136"/>
      <c r="J199" s="136"/>
      <c r="K199" s="136"/>
      <c r="L199" s="136"/>
      <c r="M199" s="136"/>
      <c r="N199" s="136"/>
      <c r="O199" s="136"/>
      <c r="P199" s="136"/>
      <c r="Q199" s="136"/>
      <c r="R199" s="131"/>
    </row>
    <row r="200" spans="1:18" s="126" customFormat="1" ht="15" customHeight="1" x14ac:dyDescent="0.2">
      <c r="A200" s="129" t="str">
        <f>Planilha!A200</f>
        <v>12.38</v>
      </c>
      <c r="B200" s="352" t="str">
        <f>Planilha!B200</f>
        <v>Kit filtragem de reaproveitamento de água de chuvas e conexões</v>
      </c>
      <c r="C200" s="352"/>
      <c r="D200" s="352"/>
      <c r="E200" s="152">
        <f>Planilha!J200</f>
        <v>0</v>
      </c>
      <c r="F200" s="185"/>
      <c r="G200" s="185"/>
      <c r="H200" s="185"/>
      <c r="I200" s="185"/>
      <c r="J200" s="185"/>
      <c r="K200" s="185"/>
      <c r="L200" s="185"/>
      <c r="M200" s="185"/>
      <c r="N200" s="185"/>
      <c r="O200" s="185"/>
      <c r="P200" s="185"/>
      <c r="Q200" s="185"/>
      <c r="R200" s="131">
        <f t="shared" si="26"/>
        <v>0</v>
      </c>
    </row>
    <row r="201" spans="1:18" s="126" customFormat="1" ht="15" customHeight="1" x14ac:dyDescent="0.2">
      <c r="A201" s="129" t="str">
        <f>Planilha!A201</f>
        <v>12.39</v>
      </c>
      <c r="B201" s="352" t="str">
        <f>Planilha!B201</f>
        <v>Bomba centrífuga, monofásica, 0,5 cv ou 0,49 hp, hm 6 a 20 m, q 1,2 a 8,3 m3/h - fornecimento e instalação</v>
      </c>
      <c r="C201" s="352"/>
      <c r="D201" s="352"/>
      <c r="E201" s="152">
        <f>Planilha!J201</f>
        <v>0</v>
      </c>
      <c r="F201" s="185"/>
      <c r="G201" s="185"/>
      <c r="H201" s="185"/>
      <c r="I201" s="185"/>
      <c r="J201" s="185"/>
      <c r="K201" s="185"/>
      <c r="L201" s="185"/>
      <c r="M201" s="185"/>
      <c r="N201" s="185"/>
      <c r="O201" s="185"/>
      <c r="P201" s="185"/>
      <c r="Q201" s="185"/>
      <c r="R201" s="131">
        <f t="shared" si="26"/>
        <v>0</v>
      </c>
    </row>
    <row r="202" spans="1:18" s="126" customFormat="1" ht="30" customHeight="1" x14ac:dyDescent="0.2">
      <c r="A202" s="129" t="str">
        <f>Planilha!A202</f>
        <v>12.40</v>
      </c>
      <c r="B202" s="352" t="str">
        <f>Planilha!B202</f>
        <v>Quadro de comando para 2 bombas de recalques de 1/3 a 2 cv, trifásica, 220 volts, com chave seletora, acionamento manual/automático, relé de sobrecarga e contatora</v>
      </c>
      <c r="C202" s="352"/>
      <c r="D202" s="352"/>
      <c r="E202" s="152">
        <f>Planilha!J202</f>
        <v>0</v>
      </c>
      <c r="F202" s="185"/>
      <c r="G202" s="185"/>
      <c r="H202" s="185"/>
      <c r="I202" s="185"/>
      <c r="J202" s="185"/>
      <c r="K202" s="185"/>
      <c r="L202" s="185"/>
      <c r="M202" s="185"/>
      <c r="N202" s="185"/>
      <c r="O202" s="185"/>
      <c r="P202" s="185"/>
      <c r="Q202" s="185"/>
      <c r="R202" s="131">
        <f t="shared" si="26"/>
        <v>0</v>
      </c>
    </row>
    <row r="203" spans="1:18" s="126" customFormat="1" ht="15" customHeight="1" x14ac:dyDescent="0.2">
      <c r="A203" s="129" t="str">
        <f>Planilha!A203</f>
        <v>12.41</v>
      </c>
      <c r="B203" s="352" t="str">
        <f>Planilha!B203</f>
        <v>Válvula solenoide p/irrigação modelo 75 - DV 3/4", marca Rain Bird ou similar</v>
      </c>
      <c r="C203" s="352"/>
      <c r="D203" s="352"/>
      <c r="E203" s="152">
        <f>Planilha!J203</f>
        <v>0</v>
      </c>
      <c r="F203" s="185"/>
      <c r="G203" s="185"/>
      <c r="H203" s="185"/>
      <c r="I203" s="185"/>
      <c r="J203" s="185"/>
      <c r="K203" s="185"/>
      <c r="L203" s="185"/>
      <c r="M203" s="185"/>
      <c r="N203" s="185"/>
      <c r="O203" s="185"/>
      <c r="P203" s="185"/>
      <c r="Q203" s="185"/>
      <c r="R203" s="131">
        <f t="shared" si="26"/>
        <v>0</v>
      </c>
    </row>
    <row r="204" spans="1:18" s="126" customFormat="1" ht="15" customHeight="1" x14ac:dyDescent="0.2">
      <c r="A204" s="129" t="str">
        <f>Planilha!A204</f>
        <v>12.42</v>
      </c>
      <c r="B204" s="352" t="str">
        <f>Planilha!B204</f>
        <v>Chave de boia automática superior/inferior 15a/250v - fornecimento e instalação.</v>
      </c>
      <c r="C204" s="352"/>
      <c r="D204" s="352"/>
      <c r="E204" s="152">
        <f>Planilha!J204</f>
        <v>0</v>
      </c>
      <c r="F204" s="185"/>
      <c r="G204" s="185"/>
      <c r="H204" s="185"/>
      <c r="I204" s="185"/>
      <c r="J204" s="185"/>
      <c r="K204" s="185"/>
      <c r="L204" s="185"/>
      <c r="M204" s="185"/>
      <c r="N204" s="185"/>
      <c r="O204" s="185"/>
      <c r="P204" s="185"/>
      <c r="Q204" s="185"/>
      <c r="R204" s="131">
        <f t="shared" si="26"/>
        <v>0</v>
      </c>
    </row>
    <row r="205" spans="1:18" s="126" customFormat="1" ht="15" customHeight="1" x14ac:dyDescent="0.2">
      <c r="A205" s="129"/>
      <c r="B205" s="358" t="s">
        <v>6</v>
      </c>
      <c r="C205" s="359"/>
      <c r="D205" s="360"/>
      <c r="E205" s="132">
        <f>SUM(E160:E204)</f>
        <v>0</v>
      </c>
      <c r="F205" s="132">
        <f t="shared" ref="F205:M205" si="27">SUMPRODUCT($E$160:$E$204,F160:F204)</f>
        <v>0</v>
      </c>
      <c r="G205" s="132">
        <f t="shared" si="27"/>
        <v>0</v>
      </c>
      <c r="H205" s="132">
        <f t="shared" si="27"/>
        <v>0</v>
      </c>
      <c r="I205" s="132">
        <f t="shared" si="27"/>
        <v>0</v>
      </c>
      <c r="J205" s="132">
        <f t="shared" si="27"/>
        <v>0</v>
      </c>
      <c r="K205" s="132">
        <f t="shared" si="27"/>
        <v>0</v>
      </c>
      <c r="L205" s="132">
        <f t="shared" si="27"/>
        <v>0</v>
      </c>
      <c r="M205" s="132">
        <f t="shared" si="27"/>
        <v>0</v>
      </c>
      <c r="N205" s="132">
        <f t="shared" ref="N205:O205" si="28">SUMPRODUCT($E$160:$E$204,N160:N204)</f>
        <v>0</v>
      </c>
      <c r="O205" s="132">
        <f t="shared" si="28"/>
        <v>0</v>
      </c>
      <c r="P205" s="132">
        <f>SUMPRODUCT($E$160:$E$204,P160:P204)</f>
        <v>0</v>
      </c>
      <c r="Q205" s="132">
        <f>SUMPRODUCT($E$160:$E$204,Q160:Q204)</f>
        <v>0</v>
      </c>
      <c r="R205" s="133">
        <f>SUM(F205:Q205)</f>
        <v>0</v>
      </c>
    </row>
    <row r="206" spans="1:18" s="126" customFormat="1" ht="15" customHeight="1" x14ac:dyDescent="0.2">
      <c r="A206" s="361"/>
      <c r="B206" s="362"/>
      <c r="C206" s="362"/>
      <c r="D206" s="362"/>
      <c r="E206" s="362"/>
      <c r="F206" s="362"/>
      <c r="G206" s="362"/>
      <c r="H206" s="362"/>
      <c r="I206" s="362"/>
      <c r="J206" s="362"/>
      <c r="K206" s="362"/>
      <c r="L206" s="362"/>
      <c r="M206" s="362"/>
      <c r="N206" s="363"/>
      <c r="O206" s="363"/>
      <c r="P206" s="362"/>
      <c r="Q206" s="362"/>
      <c r="R206" s="364"/>
    </row>
    <row r="207" spans="1:18" s="126" customFormat="1" ht="15" customHeight="1" x14ac:dyDescent="0.2">
      <c r="A207" s="128" t="s">
        <v>32</v>
      </c>
      <c r="B207" s="356" t="s">
        <v>33</v>
      </c>
      <c r="C207" s="356"/>
      <c r="D207" s="356"/>
      <c r="E207" s="356"/>
      <c r="F207" s="356"/>
      <c r="G207" s="356"/>
      <c r="H207" s="356"/>
      <c r="I207" s="356"/>
      <c r="J207" s="356"/>
      <c r="K207" s="356"/>
      <c r="L207" s="356"/>
      <c r="M207" s="356"/>
      <c r="N207" s="357"/>
      <c r="O207" s="357"/>
      <c r="P207" s="356"/>
      <c r="Q207" s="356"/>
      <c r="R207" s="356"/>
    </row>
    <row r="208" spans="1:18" s="126" customFormat="1" ht="30" customHeight="1" x14ac:dyDescent="0.2">
      <c r="A208" s="129" t="str">
        <f>Planilha!A208</f>
        <v>13.1</v>
      </c>
      <c r="B208" s="352" t="str">
        <f>Planilha!B208</f>
        <v>Impermeabilização das marquises com com membrana à base de resine acrílica, tipo Igolflex Branco Sika, 3 demãos</v>
      </c>
      <c r="C208" s="352"/>
      <c r="D208" s="352"/>
      <c r="E208" s="130">
        <f>Planilha!J208</f>
        <v>0</v>
      </c>
      <c r="F208" s="184"/>
      <c r="G208" s="184"/>
      <c r="H208" s="184"/>
      <c r="I208" s="184"/>
      <c r="J208" s="184"/>
      <c r="K208" s="184"/>
      <c r="L208" s="184"/>
      <c r="M208" s="184"/>
      <c r="N208" s="185"/>
      <c r="O208" s="185"/>
      <c r="P208" s="184"/>
      <c r="Q208" s="184"/>
      <c r="R208" s="131">
        <f t="shared" ref="R208:R210" si="29">SUM(F208:Q208)</f>
        <v>0</v>
      </c>
    </row>
    <row r="209" spans="1:18" s="126" customFormat="1" ht="30" customHeight="1" x14ac:dyDescent="0.2">
      <c r="A209" s="129" t="str">
        <f>Planilha!A209</f>
        <v>13.2</v>
      </c>
      <c r="B209" s="352" t="str">
        <f>Planilha!B209</f>
        <v>Impermeabilização interna da contenção (blocos de cimento) com argamassa polimérica / membrana acrílica, 3 demãos</v>
      </c>
      <c r="C209" s="352"/>
      <c r="D209" s="352"/>
      <c r="E209" s="130">
        <f>Planilha!J209</f>
        <v>0</v>
      </c>
      <c r="F209" s="184"/>
      <c r="G209" s="184"/>
      <c r="H209" s="184"/>
      <c r="I209" s="184"/>
      <c r="J209" s="184"/>
      <c r="K209" s="184"/>
      <c r="L209" s="184"/>
      <c r="M209" s="184"/>
      <c r="N209" s="185"/>
      <c r="O209" s="185"/>
      <c r="P209" s="184"/>
      <c r="Q209" s="184"/>
      <c r="R209" s="131">
        <f t="shared" si="29"/>
        <v>0</v>
      </c>
    </row>
    <row r="210" spans="1:18" s="126" customFormat="1" ht="30" customHeight="1" x14ac:dyDescent="0.2">
      <c r="A210" s="129" t="str">
        <f>Planilha!A210</f>
        <v>13.3</v>
      </c>
      <c r="B210" s="352" t="str">
        <f>Planilha!B210</f>
        <v>Impermeabilização interna dos reservatórios de água de chuva para reuso com emulsão asfáltica, 2 demãos cruzadas</v>
      </c>
      <c r="C210" s="352"/>
      <c r="D210" s="352"/>
      <c r="E210" s="130">
        <f>Planilha!J210</f>
        <v>0</v>
      </c>
      <c r="F210" s="185"/>
      <c r="G210" s="185"/>
      <c r="H210" s="185"/>
      <c r="I210" s="185"/>
      <c r="J210" s="185"/>
      <c r="K210" s="185"/>
      <c r="L210" s="185"/>
      <c r="M210" s="185"/>
      <c r="N210" s="185"/>
      <c r="O210" s="185"/>
      <c r="P210" s="185"/>
      <c r="Q210" s="185"/>
      <c r="R210" s="131">
        <f t="shared" si="29"/>
        <v>0</v>
      </c>
    </row>
    <row r="211" spans="1:18" s="126" customFormat="1" ht="15" customHeight="1" x14ac:dyDescent="0.2">
      <c r="A211" s="129"/>
      <c r="B211" s="355" t="s">
        <v>6</v>
      </c>
      <c r="C211" s="355"/>
      <c r="D211" s="355"/>
      <c r="E211" s="133">
        <f>SUM(E208:E210)</f>
        <v>0</v>
      </c>
      <c r="F211" s="132">
        <f>SUMPRODUCT($E$208:$E$210, F208:F210)</f>
        <v>0</v>
      </c>
      <c r="G211" s="132">
        <f t="shared" ref="G211:Q211" si="30">SUMPRODUCT($E$208:$E$210, G208:G210)</f>
        <v>0</v>
      </c>
      <c r="H211" s="132">
        <f t="shared" si="30"/>
        <v>0</v>
      </c>
      <c r="I211" s="132">
        <f t="shared" si="30"/>
        <v>0</v>
      </c>
      <c r="J211" s="132">
        <f t="shared" si="30"/>
        <v>0</v>
      </c>
      <c r="K211" s="132">
        <f t="shared" si="30"/>
        <v>0</v>
      </c>
      <c r="L211" s="132">
        <f t="shared" si="30"/>
        <v>0</v>
      </c>
      <c r="M211" s="132">
        <f t="shared" si="30"/>
        <v>0</v>
      </c>
      <c r="N211" s="132">
        <f t="shared" si="30"/>
        <v>0</v>
      </c>
      <c r="O211" s="132">
        <f t="shared" si="30"/>
        <v>0</v>
      </c>
      <c r="P211" s="132">
        <f t="shared" si="30"/>
        <v>0</v>
      </c>
      <c r="Q211" s="132">
        <f t="shared" si="30"/>
        <v>0</v>
      </c>
      <c r="R211" s="133">
        <f>SUM(F211:Q211)</f>
        <v>0</v>
      </c>
    </row>
    <row r="212" spans="1:18" s="126" customFormat="1" ht="15" customHeight="1" x14ac:dyDescent="0.2">
      <c r="A212" s="361"/>
      <c r="B212" s="362"/>
      <c r="C212" s="362"/>
      <c r="D212" s="362"/>
      <c r="E212" s="362"/>
      <c r="F212" s="362"/>
      <c r="G212" s="362"/>
      <c r="H212" s="362"/>
      <c r="I212" s="362"/>
      <c r="J212" s="362"/>
      <c r="K212" s="362"/>
      <c r="L212" s="362"/>
      <c r="M212" s="362"/>
      <c r="N212" s="363"/>
      <c r="O212" s="363"/>
      <c r="P212" s="362"/>
      <c r="Q212" s="362"/>
      <c r="R212" s="364"/>
    </row>
    <row r="213" spans="1:18" s="126" customFormat="1" ht="15" customHeight="1" x14ac:dyDescent="0.2">
      <c r="A213" s="128" t="s">
        <v>35</v>
      </c>
      <c r="B213" s="356" t="s">
        <v>36</v>
      </c>
      <c r="C213" s="356"/>
      <c r="D213" s="356"/>
      <c r="E213" s="356"/>
      <c r="F213" s="356"/>
      <c r="G213" s="356"/>
      <c r="H213" s="356"/>
      <c r="I213" s="356"/>
      <c r="J213" s="356"/>
      <c r="K213" s="356"/>
      <c r="L213" s="356"/>
      <c r="M213" s="356"/>
      <c r="N213" s="357"/>
      <c r="O213" s="357"/>
      <c r="P213" s="356"/>
      <c r="Q213" s="356"/>
      <c r="R213" s="356"/>
    </row>
    <row r="214" spans="1:18" s="126" customFormat="1" ht="15" customHeight="1" x14ac:dyDescent="0.2">
      <c r="A214" s="129" t="str">
        <f>Planilha!A214</f>
        <v>14.1</v>
      </c>
      <c r="B214" s="352" t="str">
        <f>Planilha!B214</f>
        <v>Não se aplica</v>
      </c>
      <c r="C214" s="352"/>
      <c r="D214" s="352"/>
      <c r="E214" s="130">
        <f>Planilha!J214</f>
        <v>0</v>
      </c>
      <c r="F214" s="135"/>
      <c r="G214" s="135"/>
      <c r="H214" s="135"/>
      <c r="I214" s="135"/>
      <c r="J214" s="135"/>
      <c r="K214" s="135"/>
      <c r="L214" s="135"/>
      <c r="M214" s="135"/>
      <c r="N214" s="136"/>
      <c r="O214" s="136"/>
      <c r="P214" s="135"/>
      <c r="Q214" s="135"/>
      <c r="R214" s="131">
        <f t="shared" ref="R214" si="31">SUM(F214:Q214)</f>
        <v>0</v>
      </c>
    </row>
    <row r="215" spans="1:18" s="126" customFormat="1" ht="15" customHeight="1" x14ac:dyDescent="0.2">
      <c r="A215" s="129"/>
      <c r="B215" s="355" t="s">
        <v>6</v>
      </c>
      <c r="C215" s="355"/>
      <c r="D215" s="355"/>
      <c r="E215" s="133">
        <f>SUM(E214:E214)</f>
        <v>0</v>
      </c>
      <c r="F215" s="132">
        <v>0</v>
      </c>
      <c r="G215" s="132">
        <v>0</v>
      </c>
      <c r="H215" s="132">
        <v>0</v>
      </c>
      <c r="I215" s="132">
        <v>0</v>
      </c>
      <c r="J215" s="132">
        <v>0</v>
      </c>
      <c r="K215" s="132">
        <v>0</v>
      </c>
      <c r="L215" s="132">
        <v>0</v>
      </c>
      <c r="M215" s="132">
        <v>0</v>
      </c>
      <c r="N215" s="153">
        <v>0</v>
      </c>
      <c r="O215" s="153">
        <v>0</v>
      </c>
      <c r="P215" s="132">
        <v>0</v>
      </c>
      <c r="Q215" s="132">
        <v>0</v>
      </c>
      <c r="R215" s="133">
        <f>SUM(F215:Q215)</f>
        <v>0</v>
      </c>
    </row>
    <row r="216" spans="1:18" s="126" customFormat="1" ht="15" customHeight="1" x14ac:dyDescent="0.2">
      <c r="A216" s="361"/>
      <c r="B216" s="362"/>
      <c r="C216" s="362"/>
      <c r="D216" s="362"/>
      <c r="E216" s="362"/>
      <c r="F216" s="362"/>
      <c r="G216" s="362"/>
      <c r="H216" s="362"/>
      <c r="I216" s="362"/>
      <c r="J216" s="362"/>
      <c r="K216" s="362"/>
      <c r="L216" s="362"/>
      <c r="M216" s="362"/>
      <c r="N216" s="363"/>
      <c r="O216" s="363"/>
      <c r="P216" s="362"/>
      <c r="Q216" s="362"/>
      <c r="R216" s="364"/>
    </row>
    <row r="217" spans="1:18" s="126" customFormat="1" ht="15" customHeight="1" x14ac:dyDescent="0.2">
      <c r="A217" s="128" t="s">
        <v>38</v>
      </c>
      <c r="B217" s="356" t="s">
        <v>71</v>
      </c>
      <c r="C217" s="356"/>
      <c r="D217" s="356"/>
      <c r="E217" s="356"/>
      <c r="F217" s="356"/>
      <c r="G217" s="356"/>
      <c r="H217" s="356"/>
      <c r="I217" s="356"/>
      <c r="J217" s="356"/>
      <c r="K217" s="356"/>
      <c r="L217" s="356"/>
      <c r="M217" s="356"/>
      <c r="N217" s="357"/>
      <c r="O217" s="357"/>
      <c r="P217" s="356"/>
      <c r="Q217" s="356"/>
      <c r="R217" s="356"/>
    </row>
    <row r="218" spans="1:18" s="126" customFormat="1" ht="15" customHeight="1" x14ac:dyDescent="0.2">
      <c r="A218" s="142"/>
      <c r="B218" s="353" t="str">
        <f>Planilha!B218</f>
        <v>Interno</v>
      </c>
      <c r="C218" s="353"/>
      <c r="D218" s="353"/>
      <c r="E218" s="137"/>
      <c r="F218" s="135"/>
      <c r="G218" s="135"/>
      <c r="H218" s="135"/>
      <c r="I218" s="135"/>
      <c r="J218" s="135"/>
      <c r="K218" s="135"/>
      <c r="L218" s="135"/>
      <c r="M218" s="135"/>
      <c r="N218" s="136"/>
      <c r="O218" s="136"/>
      <c r="P218" s="135"/>
      <c r="Q218" s="135"/>
      <c r="R218" s="131"/>
    </row>
    <row r="219" spans="1:18" s="126" customFormat="1" ht="30" customHeight="1" x14ac:dyDescent="0.2">
      <c r="A219" s="142" t="str">
        <f>Planilha!A219</f>
        <v>15.1</v>
      </c>
      <c r="B219" s="354" t="str">
        <f>Planilha!B219</f>
        <v>Chapisco aplicado no teto, com rolo para textura acrílica, argamassa traço 1:4 e emulsão polimérica (adesivo) com preparo em betoneira</v>
      </c>
      <c r="C219" s="354"/>
      <c r="D219" s="354"/>
      <c r="E219" s="130">
        <f>Planilha!J219</f>
        <v>0</v>
      </c>
      <c r="F219" s="184"/>
      <c r="G219" s="184"/>
      <c r="H219" s="184"/>
      <c r="I219" s="184"/>
      <c r="J219" s="184"/>
      <c r="K219" s="184"/>
      <c r="L219" s="184"/>
      <c r="M219" s="184"/>
      <c r="N219" s="185"/>
      <c r="O219" s="185"/>
      <c r="P219" s="184"/>
      <c r="Q219" s="184"/>
      <c r="R219" s="131">
        <f t="shared" ref="R219:R222" si="32">SUM(F219:Q219)</f>
        <v>0</v>
      </c>
    </row>
    <row r="220" spans="1:18" s="126" customFormat="1" ht="30" customHeight="1" x14ac:dyDescent="0.2">
      <c r="A220" s="142" t="str">
        <f>Planilha!A220</f>
        <v>15.2</v>
      </c>
      <c r="B220" s="354" t="str">
        <f>Planilha!B220</f>
        <v>Chapisco aplicado em alvenaria (com presença de vãos) e estruturas de concreto de fachada, com colher de pedreiro. argamassa traço 1:3 com preparo em betoneira 400l</v>
      </c>
      <c r="C220" s="354"/>
      <c r="D220" s="354"/>
      <c r="E220" s="130">
        <f>Planilha!J220</f>
        <v>0</v>
      </c>
      <c r="F220" s="184"/>
      <c r="G220" s="184"/>
      <c r="H220" s="184"/>
      <c r="I220" s="184"/>
      <c r="J220" s="184"/>
      <c r="K220" s="184"/>
      <c r="L220" s="184"/>
      <c r="M220" s="184"/>
      <c r="N220" s="185"/>
      <c r="O220" s="185"/>
      <c r="P220" s="184"/>
      <c r="Q220" s="184"/>
      <c r="R220" s="131">
        <f t="shared" si="32"/>
        <v>0</v>
      </c>
    </row>
    <row r="221" spans="1:18" s="126" customFormat="1" ht="30" customHeight="1" x14ac:dyDescent="0.2">
      <c r="A221" s="142" t="str">
        <f>Planilha!A221</f>
        <v>15.3</v>
      </c>
      <c r="B221" s="354" t="str">
        <f>Planilha!B221</f>
        <v>Emboço ou massa única em argamassa traço 1:2:8, preparo mecânico com betoneira 400 l, aplicada manualmente em panos de fachada com presença de vãos, espessura de 25 mm</v>
      </c>
      <c r="C221" s="354"/>
      <c r="D221" s="354"/>
      <c r="E221" s="130">
        <f>Planilha!J221</f>
        <v>0</v>
      </c>
      <c r="F221" s="184"/>
      <c r="G221" s="184"/>
      <c r="H221" s="184"/>
      <c r="I221" s="184"/>
      <c r="J221" s="184"/>
      <c r="K221" s="184"/>
      <c r="L221" s="184"/>
      <c r="M221" s="184"/>
      <c r="N221" s="185"/>
      <c r="O221" s="185"/>
      <c r="P221" s="184"/>
      <c r="Q221" s="184"/>
      <c r="R221" s="131">
        <f t="shared" si="32"/>
        <v>0</v>
      </c>
    </row>
    <row r="222" spans="1:18" s="126" customFormat="1" ht="30" customHeight="1" x14ac:dyDescent="0.2">
      <c r="A222" s="142" t="str">
        <f>Planilha!A222</f>
        <v>15.4</v>
      </c>
      <c r="B222" s="354" t="str">
        <f>Planilha!B222</f>
        <v>Aplicação manual de gesso desempenado (sem taliscas) em paredes de ambientes de área maior que 10m², espessura de 0,5cm</v>
      </c>
      <c r="C222" s="354"/>
      <c r="D222" s="354"/>
      <c r="E222" s="130">
        <f>Planilha!J222</f>
        <v>0</v>
      </c>
      <c r="F222" s="184"/>
      <c r="G222" s="184"/>
      <c r="H222" s="184"/>
      <c r="I222" s="184"/>
      <c r="J222" s="184"/>
      <c r="K222" s="184"/>
      <c r="L222" s="184"/>
      <c r="M222" s="184"/>
      <c r="N222" s="185"/>
      <c r="O222" s="185"/>
      <c r="P222" s="184"/>
      <c r="Q222" s="184"/>
      <c r="R222" s="131">
        <f t="shared" si="32"/>
        <v>0</v>
      </c>
    </row>
    <row r="223" spans="1:18" s="126" customFormat="1" ht="15" customHeight="1" x14ac:dyDescent="0.2">
      <c r="A223" s="142">
        <f>Planilha!A223</f>
        <v>0</v>
      </c>
      <c r="B223" s="353" t="str">
        <f>Planilha!B223</f>
        <v>Externo</v>
      </c>
      <c r="C223" s="353"/>
      <c r="D223" s="353"/>
      <c r="E223" s="130"/>
      <c r="F223" s="135"/>
      <c r="G223" s="135"/>
      <c r="H223" s="135"/>
      <c r="I223" s="135"/>
      <c r="J223" s="135"/>
      <c r="K223" s="135"/>
      <c r="L223" s="135"/>
      <c r="M223" s="135"/>
      <c r="N223" s="136"/>
      <c r="O223" s="136"/>
      <c r="P223" s="135"/>
      <c r="Q223" s="135"/>
      <c r="R223" s="131"/>
    </row>
    <row r="224" spans="1:18" s="126" customFormat="1" ht="30" customHeight="1" x14ac:dyDescent="0.2">
      <c r="A224" s="142" t="str">
        <f>Planilha!A224</f>
        <v>15.5</v>
      </c>
      <c r="B224" s="354" t="str">
        <f>Planilha!B224</f>
        <v>Chapisco aplicado em alvenaria (com presença de vãos) e estruturas de concreto de fachada, com colher de pedreiro. argamassa traço 1:3 com preparo em betoneira 400l</v>
      </c>
      <c r="C224" s="354"/>
      <c r="D224" s="354"/>
      <c r="E224" s="130">
        <f>Planilha!J224</f>
        <v>0</v>
      </c>
      <c r="F224" s="184"/>
      <c r="G224" s="184"/>
      <c r="H224" s="184"/>
      <c r="I224" s="184"/>
      <c r="J224" s="184"/>
      <c r="K224" s="184"/>
      <c r="L224" s="184"/>
      <c r="M224" s="184"/>
      <c r="N224" s="185"/>
      <c r="O224" s="185"/>
      <c r="P224" s="184"/>
      <c r="Q224" s="184"/>
      <c r="R224" s="131">
        <f t="shared" ref="R224:R229" si="33">SUM(F224:Q224)</f>
        <v>0</v>
      </c>
    </row>
    <row r="225" spans="1:18" s="126" customFormat="1" ht="30" customHeight="1" x14ac:dyDescent="0.2">
      <c r="A225" s="142" t="str">
        <f>Planilha!A225</f>
        <v>15.6</v>
      </c>
      <c r="B225" s="354" t="str">
        <f>Planilha!B225</f>
        <v>Emboço ou massa única em argamassa traço 1:2:8, preparo mecânico com betoneira 400 l, aplicada manualmente em panos de fachada com presença de vãos, espessura de 25 mm</v>
      </c>
      <c r="C225" s="354"/>
      <c r="D225" s="354"/>
      <c r="E225" s="130">
        <f>Planilha!J225</f>
        <v>0</v>
      </c>
      <c r="F225" s="184"/>
      <c r="G225" s="184"/>
      <c r="H225" s="184"/>
      <c r="I225" s="184"/>
      <c r="J225" s="184"/>
      <c r="K225" s="184"/>
      <c r="L225" s="184"/>
      <c r="M225" s="184"/>
      <c r="N225" s="185"/>
      <c r="O225" s="185"/>
      <c r="P225" s="184"/>
      <c r="Q225" s="184"/>
      <c r="R225" s="131">
        <f t="shared" si="33"/>
        <v>0</v>
      </c>
    </row>
    <row r="226" spans="1:18" s="126" customFormat="1" ht="30" customHeight="1" x14ac:dyDescent="0.2">
      <c r="A226" s="142" t="str">
        <f>Planilha!A226</f>
        <v>15.7</v>
      </c>
      <c r="B226" s="354" t="str">
        <f>Planilha!B226</f>
        <v>Revestimento cerâmico para paredes externas em pastilhas de porcelana 5 x 5 cm (placas de 30 x 30 cm), alinhadas a prumo, aplicado em superfícies externas, assentada com argamassa colante ACIII</v>
      </c>
      <c r="C226" s="354"/>
      <c r="D226" s="354"/>
      <c r="E226" s="130">
        <f>Planilha!J226</f>
        <v>0</v>
      </c>
      <c r="F226" s="184"/>
      <c r="G226" s="184"/>
      <c r="H226" s="184"/>
      <c r="I226" s="184"/>
      <c r="J226" s="184"/>
      <c r="K226" s="184"/>
      <c r="L226" s="184"/>
      <c r="M226" s="184"/>
      <c r="N226" s="185"/>
      <c r="O226" s="185"/>
      <c r="P226" s="184"/>
      <c r="Q226" s="184"/>
      <c r="R226" s="131">
        <f t="shared" si="33"/>
        <v>0</v>
      </c>
    </row>
    <row r="227" spans="1:18" s="126" customFormat="1" ht="15" customHeight="1" x14ac:dyDescent="0.2">
      <c r="A227" s="142"/>
      <c r="B227" s="353" t="str">
        <f>Planilha!B227</f>
        <v>Reservatórios de água de chuva para reuso</v>
      </c>
      <c r="C227" s="353"/>
      <c r="D227" s="353"/>
      <c r="E227" s="130"/>
      <c r="F227" s="136"/>
      <c r="G227" s="136"/>
      <c r="H227" s="136"/>
      <c r="I227" s="136"/>
      <c r="J227" s="136"/>
      <c r="K227" s="136"/>
      <c r="L227" s="136"/>
      <c r="M227" s="136"/>
      <c r="N227" s="136"/>
      <c r="O227" s="136"/>
      <c r="P227" s="136"/>
      <c r="Q227" s="136"/>
      <c r="R227" s="131"/>
    </row>
    <row r="228" spans="1:18" s="126" customFormat="1" ht="30" customHeight="1" x14ac:dyDescent="0.2">
      <c r="A228" s="142" t="str">
        <f>Planilha!A228</f>
        <v>15.8</v>
      </c>
      <c r="B228" s="354" t="str">
        <f>Planilha!B228</f>
        <v>Chapisco aplicado em alvenaria (sem presença de vãos) e estruturas de concreto de fachada, com colher de pedreiro. argamassa traço 1:3 com preparo em betoneira 400l. Interno e externo</v>
      </c>
      <c r="C228" s="354"/>
      <c r="D228" s="354"/>
      <c r="E228" s="130">
        <f>Planilha!J228</f>
        <v>0</v>
      </c>
      <c r="F228" s="185"/>
      <c r="G228" s="185"/>
      <c r="H228" s="185"/>
      <c r="I228" s="185"/>
      <c r="J228" s="185"/>
      <c r="K228" s="185"/>
      <c r="L228" s="185"/>
      <c r="M228" s="185"/>
      <c r="N228" s="185"/>
      <c r="O228" s="185"/>
      <c r="P228" s="185"/>
      <c r="Q228" s="185"/>
      <c r="R228" s="131">
        <f t="shared" si="33"/>
        <v>0</v>
      </c>
    </row>
    <row r="229" spans="1:18" s="126" customFormat="1" ht="30" customHeight="1" x14ac:dyDescent="0.2">
      <c r="A229" s="142" t="str">
        <f>Planilha!A229</f>
        <v>15.9</v>
      </c>
      <c r="B229" s="354" t="str">
        <f>Planilha!B229</f>
        <v>Emboço ou massa única em argamassa traço 1:2:8, preparo mecânico com betoneira 400 l, aplicada manualmente em panos de fachada (sem presença de vãos), espessura de 25 mm. Interno e externo</v>
      </c>
      <c r="C229" s="354"/>
      <c r="D229" s="354"/>
      <c r="E229" s="130">
        <f>Planilha!J229</f>
        <v>0</v>
      </c>
      <c r="F229" s="185"/>
      <c r="G229" s="185"/>
      <c r="H229" s="185"/>
      <c r="I229" s="185"/>
      <c r="J229" s="185"/>
      <c r="K229" s="185"/>
      <c r="L229" s="185"/>
      <c r="M229" s="185"/>
      <c r="N229" s="185"/>
      <c r="O229" s="185"/>
      <c r="P229" s="185"/>
      <c r="Q229" s="185"/>
      <c r="R229" s="131">
        <f t="shared" si="33"/>
        <v>0</v>
      </c>
    </row>
    <row r="230" spans="1:18" s="126" customFormat="1" ht="15" customHeight="1" x14ac:dyDescent="0.2">
      <c r="A230" s="142"/>
      <c r="B230" s="355" t="s">
        <v>6</v>
      </c>
      <c r="C230" s="355"/>
      <c r="D230" s="355"/>
      <c r="E230" s="133">
        <f>SUM(E219:E229)</f>
        <v>0</v>
      </c>
      <c r="F230" s="132">
        <f>SUMPRODUCT($E$218:$E$229,F218:F229)</f>
        <v>0</v>
      </c>
      <c r="G230" s="132">
        <f t="shared" ref="G230:Q230" si="34">SUMPRODUCT($E$218:$E$229,G218:G229)</f>
        <v>0</v>
      </c>
      <c r="H230" s="132">
        <f t="shared" si="34"/>
        <v>0</v>
      </c>
      <c r="I230" s="132">
        <f t="shared" si="34"/>
        <v>0</v>
      </c>
      <c r="J230" s="132">
        <f t="shared" si="34"/>
        <v>0</v>
      </c>
      <c r="K230" s="132">
        <f t="shared" si="34"/>
        <v>0</v>
      </c>
      <c r="L230" s="132">
        <f t="shared" si="34"/>
        <v>0</v>
      </c>
      <c r="M230" s="132">
        <f t="shared" si="34"/>
        <v>0</v>
      </c>
      <c r="N230" s="132">
        <f t="shared" si="34"/>
        <v>0</v>
      </c>
      <c r="O230" s="132">
        <f t="shared" si="34"/>
        <v>0</v>
      </c>
      <c r="P230" s="132">
        <f t="shared" si="34"/>
        <v>0</v>
      </c>
      <c r="Q230" s="132">
        <f t="shared" si="34"/>
        <v>0</v>
      </c>
      <c r="R230" s="133">
        <f>SUM(F230:Q230)</f>
        <v>0</v>
      </c>
    </row>
    <row r="231" spans="1:18" s="126" customFormat="1" ht="15" customHeight="1" x14ac:dyDescent="0.2">
      <c r="A231" s="361"/>
      <c r="B231" s="362"/>
      <c r="C231" s="362"/>
      <c r="D231" s="362"/>
      <c r="E231" s="362"/>
      <c r="F231" s="362"/>
      <c r="G231" s="362"/>
      <c r="H231" s="362"/>
      <c r="I231" s="362"/>
      <c r="J231" s="362"/>
      <c r="K231" s="362"/>
      <c r="L231" s="362"/>
      <c r="M231" s="362"/>
      <c r="N231" s="363"/>
      <c r="O231" s="363"/>
      <c r="P231" s="362"/>
      <c r="Q231" s="362"/>
      <c r="R231" s="364"/>
    </row>
    <row r="232" spans="1:18" s="126" customFormat="1" ht="15" customHeight="1" x14ac:dyDescent="0.2">
      <c r="A232" s="128" t="s">
        <v>40</v>
      </c>
      <c r="B232" s="356" t="s">
        <v>41</v>
      </c>
      <c r="C232" s="356"/>
      <c r="D232" s="356"/>
      <c r="E232" s="356"/>
      <c r="F232" s="356"/>
      <c r="G232" s="356"/>
      <c r="H232" s="356"/>
      <c r="I232" s="356"/>
      <c r="J232" s="356"/>
      <c r="K232" s="356"/>
      <c r="L232" s="356"/>
      <c r="M232" s="356"/>
      <c r="N232" s="357"/>
      <c r="O232" s="357"/>
      <c r="P232" s="356"/>
      <c r="Q232" s="356"/>
      <c r="R232" s="356"/>
    </row>
    <row r="233" spans="1:18" s="126" customFormat="1" ht="30" customHeight="1" x14ac:dyDescent="0.2">
      <c r="A233" s="129" t="str">
        <f>Planilha!A233</f>
        <v>16.1</v>
      </c>
      <c r="B233" s="352" t="str">
        <f>Planilha!B233</f>
        <v>Guarda-corpo panorâmico com perfis de alumínio e vidro laminado 8 mm, fixado com chumbador mecânico, peitoril de granito l=29cm</v>
      </c>
      <c r="C233" s="352"/>
      <c r="D233" s="352"/>
      <c r="E233" s="137">
        <f>Planilha!J234</f>
        <v>0</v>
      </c>
      <c r="F233" s="184"/>
      <c r="G233" s="184"/>
      <c r="H233" s="184"/>
      <c r="I233" s="184"/>
      <c r="J233" s="184"/>
      <c r="K233" s="184"/>
      <c r="L233" s="184"/>
      <c r="M233" s="184"/>
      <c r="N233" s="185"/>
      <c r="O233" s="185"/>
      <c r="P233" s="184"/>
      <c r="Q233" s="184"/>
      <c r="R233" s="131">
        <f t="shared" ref="R233" si="35">SUM(F233:Q233)</f>
        <v>0</v>
      </c>
    </row>
    <row r="234" spans="1:18" s="126" customFormat="1" ht="15" customHeight="1" x14ac:dyDescent="0.2">
      <c r="A234" s="129"/>
      <c r="B234" s="355" t="s">
        <v>6</v>
      </c>
      <c r="C234" s="355"/>
      <c r="D234" s="355"/>
      <c r="E234" s="154">
        <f>E233</f>
        <v>0</v>
      </c>
      <c r="F234" s="132">
        <f>$E$233*F233</f>
        <v>0</v>
      </c>
      <c r="G234" s="132">
        <f t="shared" ref="G234:Q234" si="36">$E$233*G233</f>
        <v>0</v>
      </c>
      <c r="H234" s="132">
        <f t="shared" si="36"/>
        <v>0</v>
      </c>
      <c r="I234" s="132">
        <f t="shared" si="36"/>
        <v>0</v>
      </c>
      <c r="J234" s="132">
        <f t="shared" si="36"/>
        <v>0</v>
      </c>
      <c r="K234" s="132">
        <f t="shared" si="36"/>
        <v>0</v>
      </c>
      <c r="L234" s="132">
        <f t="shared" si="36"/>
        <v>0</v>
      </c>
      <c r="M234" s="132">
        <f>$E$233*M233</f>
        <v>0</v>
      </c>
      <c r="N234" s="132">
        <f t="shared" si="36"/>
        <v>0</v>
      </c>
      <c r="O234" s="132">
        <f t="shared" si="36"/>
        <v>0</v>
      </c>
      <c r="P234" s="132">
        <f t="shared" si="36"/>
        <v>0</v>
      </c>
      <c r="Q234" s="132">
        <f t="shared" si="36"/>
        <v>0</v>
      </c>
      <c r="R234" s="133">
        <f>SUM(F234:Q234)</f>
        <v>0</v>
      </c>
    </row>
    <row r="235" spans="1:18" s="126" customFormat="1" ht="15" customHeight="1" x14ac:dyDescent="0.2">
      <c r="A235" s="361"/>
      <c r="B235" s="362"/>
      <c r="C235" s="362"/>
      <c r="D235" s="362"/>
      <c r="E235" s="362"/>
      <c r="F235" s="362"/>
      <c r="G235" s="362"/>
      <c r="H235" s="362"/>
      <c r="I235" s="362"/>
      <c r="J235" s="362"/>
      <c r="K235" s="362"/>
      <c r="L235" s="362"/>
      <c r="M235" s="362"/>
      <c r="N235" s="363"/>
      <c r="O235" s="363"/>
      <c r="P235" s="362"/>
      <c r="Q235" s="362"/>
      <c r="R235" s="364"/>
    </row>
    <row r="236" spans="1:18" s="126" customFormat="1" ht="15" customHeight="1" x14ac:dyDescent="0.2">
      <c r="A236" s="128" t="s">
        <v>43</v>
      </c>
      <c r="B236" s="356" t="s">
        <v>44</v>
      </c>
      <c r="C236" s="356"/>
      <c r="D236" s="356"/>
      <c r="E236" s="356"/>
      <c r="F236" s="356"/>
      <c r="G236" s="356"/>
      <c r="H236" s="356"/>
      <c r="I236" s="356"/>
      <c r="J236" s="356"/>
      <c r="K236" s="356"/>
      <c r="L236" s="356"/>
      <c r="M236" s="356"/>
      <c r="N236" s="357"/>
      <c r="O236" s="357"/>
      <c r="P236" s="356"/>
      <c r="Q236" s="356"/>
      <c r="R236" s="356"/>
    </row>
    <row r="237" spans="1:18" s="126" customFormat="1" ht="15" customHeight="1" x14ac:dyDescent="0.2">
      <c r="A237" s="142"/>
      <c r="B237" s="353" t="str">
        <f>Planilha!B237</f>
        <v>Pintura externa</v>
      </c>
      <c r="C237" s="353"/>
      <c r="D237" s="353"/>
      <c r="E237" s="130"/>
      <c r="F237" s="135"/>
      <c r="G237" s="135"/>
      <c r="H237" s="135"/>
      <c r="I237" s="135"/>
      <c r="J237" s="135"/>
      <c r="K237" s="135"/>
      <c r="L237" s="135"/>
      <c r="M237" s="135"/>
      <c r="N237" s="136"/>
      <c r="O237" s="136"/>
      <c r="P237" s="135"/>
      <c r="Q237" s="135"/>
      <c r="R237" s="131"/>
    </row>
    <row r="238" spans="1:18" s="126" customFormat="1" ht="30" customHeight="1" x14ac:dyDescent="0.2">
      <c r="A238" s="142" t="str">
        <f>Planilha!A238</f>
        <v>17.1</v>
      </c>
      <c r="B238" s="354" t="str">
        <f>Planilha!B238</f>
        <v>Aplicação de fundo selador acrílico premium em superfícies externas de edifícios de multiplos pavimentos, 2 demãos cruzadas</v>
      </c>
      <c r="C238" s="354"/>
      <c r="D238" s="354"/>
      <c r="E238" s="130">
        <f>Planilha!J238</f>
        <v>0</v>
      </c>
      <c r="F238" s="184"/>
      <c r="G238" s="184"/>
      <c r="H238" s="184"/>
      <c r="I238" s="184"/>
      <c r="J238" s="184"/>
      <c r="K238" s="184"/>
      <c r="L238" s="184"/>
      <c r="M238" s="184"/>
      <c r="N238" s="185"/>
      <c r="O238" s="185"/>
      <c r="P238" s="184"/>
      <c r="Q238" s="184"/>
      <c r="R238" s="131">
        <f>SUM(F238:Q238)</f>
        <v>0</v>
      </c>
    </row>
    <row r="239" spans="1:18" s="126" customFormat="1" ht="15" customHeight="1" x14ac:dyDescent="0.2">
      <c r="A239" s="142" t="str">
        <f>Planilha!A239</f>
        <v>17.2</v>
      </c>
      <c r="B239" s="354" t="str">
        <f>Planilha!B239</f>
        <v>Aplicação manual de pintura com tinta látex acrílica em paredes, duas demãos (fosca e lavável)</v>
      </c>
      <c r="C239" s="354"/>
      <c r="D239" s="354"/>
      <c r="E239" s="130">
        <f>Planilha!J239</f>
        <v>0</v>
      </c>
      <c r="F239" s="184"/>
      <c r="G239" s="184"/>
      <c r="H239" s="184"/>
      <c r="I239" s="184"/>
      <c r="J239" s="184"/>
      <c r="K239" s="184"/>
      <c r="L239" s="184"/>
      <c r="M239" s="184"/>
      <c r="N239" s="185"/>
      <c r="O239" s="185"/>
      <c r="P239" s="184"/>
      <c r="Q239" s="184"/>
      <c r="R239" s="131">
        <f>SUM(F239:Q239)</f>
        <v>0</v>
      </c>
    </row>
    <row r="240" spans="1:18" s="126" customFormat="1" ht="15" customHeight="1" x14ac:dyDescent="0.2">
      <c r="A240" s="155"/>
      <c r="B240" s="365" t="s">
        <v>6</v>
      </c>
      <c r="C240" s="365"/>
      <c r="D240" s="365"/>
      <c r="E240" s="132">
        <f>SUM(E237:E239)</f>
        <v>0</v>
      </c>
      <c r="F240" s="132">
        <f t="shared" ref="F240:M240" si="37">SUMPRODUCT($E$237:$E$239, F237:F239)</f>
        <v>0</v>
      </c>
      <c r="G240" s="132">
        <f t="shared" si="37"/>
        <v>0</v>
      </c>
      <c r="H240" s="132">
        <f t="shared" si="37"/>
        <v>0</v>
      </c>
      <c r="I240" s="132">
        <f t="shared" si="37"/>
        <v>0</v>
      </c>
      <c r="J240" s="132">
        <f t="shared" si="37"/>
        <v>0</v>
      </c>
      <c r="K240" s="132">
        <f t="shared" si="37"/>
        <v>0</v>
      </c>
      <c r="L240" s="132">
        <f t="shared" si="37"/>
        <v>0</v>
      </c>
      <c r="M240" s="132">
        <f t="shared" si="37"/>
        <v>0</v>
      </c>
      <c r="N240" s="132">
        <f t="shared" ref="N240:O240" si="38">SUMPRODUCT($E$237:$E$239, N237:N239)</f>
        <v>0</v>
      </c>
      <c r="O240" s="132">
        <f t="shared" si="38"/>
        <v>0</v>
      </c>
      <c r="P240" s="132">
        <f>SUMPRODUCT($E$237:$E$239, P237:P239)</f>
        <v>0</v>
      </c>
      <c r="Q240" s="132">
        <f>SUMPRODUCT($E$237:$E$239, Q237:Q239)</f>
        <v>0</v>
      </c>
      <c r="R240" s="133">
        <f>SUM(F240:Q240)</f>
        <v>0</v>
      </c>
    </row>
    <row r="241" spans="1:18" s="126" customFormat="1" ht="15" customHeight="1" x14ac:dyDescent="0.2">
      <c r="A241" s="361"/>
      <c r="B241" s="362"/>
      <c r="C241" s="362"/>
      <c r="D241" s="362"/>
      <c r="E241" s="362"/>
      <c r="F241" s="362"/>
      <c r="G241" s="362"/>
      <c r="H241" s="362"/>
      <c r="I241" s="362"/>
      <c r="J241" s="362"/>
      <c r="K241" s="362"/>
      <c r="L241" s="362"/>
      <c r="M241" s="362"/>
      <c r="N241" s="363"/>
      <c r="O241" s="363"/>
      <c r="P241" s="362"/>
      <c r="Q241" s="362"/>
      <c r="R241" s="364"/>
    </row>
    <row r="242" spans="1:18" s="126" customFormat="1" ht="15" customHeight="1" x14ac:dyDescent="0.2">
      <c r="A242" s="128" t="s">
        <v>46</v>
      </c>
      <c r="B242" s="356" t="s">
        <v>47</v>
      </c>
      <c r="C242" s="356"/>
      <c r="D242" s="356"/>
      <c r="E242" s="356"/>
      <c r="F242" s="356"/>
      <c r="G242" s="356"/>
      <c r="H242" s="356"/>
      <c r="I242" s="356"/>
      <c r="J242" s="356"/>
      <c r="K242" s="356"/>
      <c r="L242" s="356"/>
      <c r="M242" s="356"/>
      <c r="N242" s="357"/>
      <c r="O242" s="357"/>
      <c r="P242" s="356"/>
      <c r="Q242" s="356"/>
      <c r="R242" s="356"/>
    </row>
    <row r="243" spans="1:18" s="126" customFormat="1" ht="30" customHeight="1" x14ac:dyDescent="0.2">
      <c r="A243" s="142" t="str">
        <f>Planilha!A243</f>
        <v>18.1</v>
      </c>
      <c r="B243" s="352" t="str">
        <f>Planilha!B243</f>
        <v>Carga, manobra e descarga de entulho em caminhão basculante 6 m³ - carga com escavadeira hidráulica (caçamba de 0,80 m³ / 111 hp) e descarga livre</v>
      </c>
      <c r="C243" s="352"/>
      <c r="D243" s="352"/>
      <c r="E243" s="130">
        <f>Planilha!J243</f>
        <v>0</v>
      </c>
      <c r="F243" s="184"/>
      <c r="G243" s="184"/>
      <c r="H243" s="184"/>
      <c r="I243" s="184"/>
      <c r="J243" s="184"/>
      <c r="K243" s="184"/>
      <c r="L243" s="184"/>
      <c r="M243" s="184"/>
      <c r="N243" s="185"/>
      <c r="O243" s="185"/>
      <c r="P243" s="184"/>
      <c r="Q243" s="184"/>
      <c r="R243" s="131">
        <f>SUM(F243:Q243)</f>
        <v>0</v>
      </c>
    </row>
    <row r="244" spans="1:18" s="126" customFormat="1" ht="15" customHeight="1" x14ac:dyDescent="0.2">
      <c r="A244" s="142" t="str">
        <f>Planilha!A244</f>
        <v>18.2</v>
      </c>
      <c r="B244" s="352" t="str">
        <f>Planilha!B244</f>
        <v>Desmobilização e Limpeza geral</v>
      </c>
      <c r="C244" s="352"/>
      <c r="D244" s="352"/>
      <c r="E244" s="130">
        <f>Planilha!J244</f>
        <v>0</v>
      </c>
      <c r="F244" s="184"/>
      <c r="G244" s="184"/>
      <c r="H244" s="184"/>
      <c r="I244" s="184"/>
      <c r="J244" s="184"/>
      <c r="K244" s="184"/>
      <c r="L244" s="184"/>
      <c r="M244" s="184"/>
      <c r="N244" s="185"/>
      <c r="O244" s="185"/>
      <c r="P244" s="184"/>
      <c r="Q244" s="184"/>
      <c r="R244" s="131">
        <f>SUM(F244:Q244)</f>
        <v>0</v>
      </c>
    </row>
    <row r="245" spans="1:18" s="126" customFormat="1" ht="15" customHeight="1" x14ac:dyDescent="0.2">
      <c r="A245" s="129"/>
      <c r="B245" s="358" t="s">
        <v>6</v>
      </c>
      <c r="C245" s="359"/>
      <c r="D245" s="360"/>
      <c r="E245" s="133">
        <f>SUM(E243:E244)</f>
        <v>0</v>
      </c>
      <c r="F245" s="132">
        <f t="shared" ref="F245:M245" si="39">SUMPRODUCT($E$243:$E$244, F243:F244)</f>
        <v>0</v>
      </c>
      <c r="G245" s="132">
        <f t="shared" si="39"/>
        <v>0</v>
      </c>
      <c r="H245" s="132">
        <f t="shared" si="39"/>
        <v>0</v>
      </c>
      <c r="I245" s="132">
        <f t="shared" si="39"/>
        <v>0</v>
      </c>
      <c r="J245" s="132">
        <f t="shared" si="39"/>
        <v>0</v>
      </c>
      <c r="K245" s="132">
        <f t="shared" si="39"/>
        <v>0</v>
      </c>
      <c r="L245" s="132">
        <f t="shared" si="39"/>
        <v>0</v>
      </c>
      <c r="M245" s="132">
        <f t="shared" si="39"/>
        <v>0</v>
      </c>
      <c r="N245" s="132">
        <f t="shared" ref="N245:O245" si="40">SUMPRODUCT($E$243:$E$244, N243:N244)</f>
        <v>0</v>
      </c>
      <c r="O245" s="132">
        <f t="shared" si="40"/>
        <v>0</v>
      </c>
      <c r="P245" s="132">
        <f>SUMPRODUCT($E$243:$E$244, P243:P244)</f>
        <v>0</v>
      </c>
      <c r="Q245" s="132">
        <f>SUMPRODUCT($E$243:$E$244, Q243:Q244)</f>
        <v>0</v>
      </c>
      <c r="R245" s="133">
        <f>SUM(F245:Q245)</f>
        <v>0</v>
      </c>
    </row>
    <row r="246" spans="1:18" s="126" customFormat="1" ht="15" customHeight="1" x14ac:dyDescent="0.2">
      <c r="A246" s="361"/>
      <c r="B246" s="362"/>
      <c r="C246" s="362"/>
      <c r="D246" s="362"/>
      <c r="E246" s="362"/>
      <c r="F246" s="362"/>
      <c r="G246" s="362"/>
      <c r="H246" s="362"/>
      <c r="I246" s="362"/>
      <c r="J246" s="362"/>
      <c r="K246" s="362"/>
      <c r="L246" s="362"/>
      <c r="M246" s="362"/>
      <c r="N246" s="363"/>
      <c r="O246" s="363"/>
      <c r="P246" s="362"/>
      <c r="Q246" s="362"/>
      <c r="R246" s="364"/>
    </row>
    <row r="247" spans="1:18" s="126" customFormat="1" ht="15" customHeight="1" x14ac:dyDescent="0.2">
      <c r="A247" s="128" t="s">
        <v>49</v>
      </c>
      <c r="B247" s="356" t="s">
        <v>50</v>
      </c>
      <c r="C247" s="356"/>
      <c r="D247" s="356"/>
      <c r="E247" s="356"/>
      <c r="F247" s="356"/>
      <c r="G247" s="356"/>
      <c r="H247" s="356"/>
      <c r="I247" s="356"/>
      <c r="J247" s="356"/>
      <c r="K247" s="356"/>
      <c r="L247" s="356"/>
      <c r="M247" s="356"/>
      <c r="N247" s="357"/>
      <c r="O247" s="357"/>
      <c r="P247" s="356"/>
      <c r="Q247" s="356"/>
      <c r="R247" s="356"/>
    </row>
    <row r="248" spans="1:18" s="126" customFormat="1" ht="15" customHeight="1" x14ac:dyDescent="0.2">
      <c r="A248" s="129" t="str">
        <f>Planilha!A248</f>
        <v>19.1</v>
      </c>
      <c r="B248" s="352" t="str">
        <f>Planilha!B248</f>
        <v>Não se aplica</v>
      </c>
      <c r="C248" s="352"/>
      <c r="D248" s="352"/>
      <c r="E248" s="137">
        <f>Planilha!J248</f>
        <v>0</v>
      </c>
      <c r="F248" s="156"/>
      <c r="G248" s="144"/>
      <c r="H248" s="144"/>
      <c r="I248" s="146"/>
      <c r="J248" s="145"/>
      <c r="K248" s="144"/>
      <c r="L248" s="144"/>
      <c r="M248" s="144"/>
      <c r="N248" s="157"/>
      <c r="O248" s="157"/>
      <c r="P248" s="144"/>
      <c r="Q248" s="144"/>
      <c r="R248" s="155"/>
    </row>
    <row r="249" spans="1:18" s="126" customFormat="1" ht="15" customHeight="1" x14ac:dyDescent="0.2">
      <c r="A249" s="129"/>
      <c r="B249" s="355" t="s">
        <v>6</v>
      </c>
      <c r="C249" s="355"/>
      <c r="D249" s="355"/>
      <c r="E249" s="154">
        <f>E248</f>
        <v>0</v>
      </c>
      <c r="F249" s="158"/>
      <c r="G249" s="144"/>
      <c r="H249" s="159"/>
      <c r="I249" s="144"/>
      <c r="J249" s="160"/>
      <c r="K249" s="161"/>
      <c r="L249" s="161"/>
      <c r="M249" s="161"/>
      <c r="N249" s="162"/>
      <c r="O249" s="162"/>
      <c r="P249" s="161"/>
      <c r="Q249" s="161"/>
      <c r="R249" s="163"/>
    </row>
    <row r="250" spans="1:18" s="126" customFormat="1" ht="15" customHeight="1" x14ac:dyDescent="0.2">
      <c r="A250" s="361"/>
      <c r="B250" s="362"/>
      <c r="C250" s="362"/>
      <c r="D250" s="362"/>
      <c r="E250" s="362"/>
      <c r="F250" s="362"/>
      <c r="G250" s="362"/>
      <c r="H250" s="362"/>
      <c r="I250" s="362"/>
      <c r="J250" s="362"/>
      <c r="K250" s="362"/>
      <c r="L250" s="362"/>
      <c r="M250" s="362"/>
      <c r="N250" s="363"/>
      <c r="O250" s="363"/>
      <c r="P250" s="362"/>
      <c r="Q250" s="362"/>
      <c r="R250" s="364"/>
    </row>
    <row r="251" spans="1:18" s="126" customFormat="1" ht="15" customHeight="1" x14ac:dyDescent="0.2">
      <c r="A251" s="128" t="s">
        <v>52</v>
      </c>
      <c r="B251" s="356" t="s">
        <v>53</v>
      </c>
      <c r="C251" s="356"/>
      <c r="D251" s="356"/>
      <c r="E251" s="356"/>
      <c r="F251" s="356"/>
      <c r="G251" s="356"/>
      <c r="H251" s="356"/>
      <c r="I251" s="356"/>
      <c r="J251" s="356"/>
      <c r="K251" s="356"/>
      <c r="L251" s="356"/>
      <c r="M251" s="356"/>
      <c r="N251" s="357"/>
      <c r="O251" s="357"/>
      <c r="P251" s="356"/>
      <c r="Q251" s="356"/>
      <c r="R251" s="356"/>
    </row>
    <row r="252" spans="1:18" s="126" customFormat="1" ht="15" customHeight="1" x14ac:dyDescent="0.2">
      <c r="A252" s="142" t="str">
        <f>Planilha!A252</f>
        <v>20.1</v>
      </c>
      <c r="B252" s="354" t="str">
        <f>Planilha!B252</f>
        <v>Não se aplica</v>
      </c>
      <c r="C252" s="354"/>
      <c r="D252" s="354"/>
      <c r="E252" s="130">
        <f>Planilha!J252</f>
        <v>0</v>
      </c>
      <c r="F252" s="135"/>
      <c r="G252" s="135"/>
      <c r="H252" s="135"/>
      <c r="I252" s="135"/>
      <c r="J252" s="135"/>
      <c r="K252" s="135"/>
      <c r="L252" s="135"/>
      <c r="M252" s="135"/>
      <c r="N252" s="136"/>
      <c r="O252" s="136"/>
      <c r="P252" s="135"/>
      <c r="Q252" s="135"/>
      <c r="R252" s="131">
        <f>SUM(F252:Q252)</f>
        <v>0</v>
      </c>
    </row>
    <row r="253" spans="1:18" s="126" customFormat="1" ht="15" customHeight="1" x14ac:dyDescent="0.2">
      <c r="A253" s="129"/>
      <c r="B253" s="355" t="s">
        <v>6</v>
      </c>
      <c r="C253" s="355"/>
      <c r="D253" s="355"/>
      <c r="E253" s="132">
        <f>SUM(E252:E252)</f>
        <v>0</v>
      </c>
      <c r="F253" s="132">
        <v>0</v>
      </c>
      <c r="G253" s="132">
        <v>0</v>
      </c>
      <c r="H253" s="132">
        <v>0</v>
      </c>
      <c r="I253" s="132">
        <v>0</v>
      </c>
      <c r="J253" s="132">
        <v>0</v>
      </c>
      <c r="K253" s="132">
        <v>0</v>
      </c>
      <c r="L253" s="132">
        <v>0</v>
      </c>
      <c r="M253" s="132">
        <v>0</v>
      </c>
      <c r="N253" s="132">
        <v>0</v>
      </c>
      <c r="O253" s="132">
        <v>0</v>
      </c>
      <c r="P253" s="132">
        <v>0</v>
      </c>
      <c r="Q253" s="132">
        <v>0</v>
      </c>
      <c r="R253" s="133">
        <f>SUM(F253:Q253)</f>
        <v>0</v>
      </c>
    </row>
    <row r="254" spans="1:18" s="126" customFormat="1" ht="15" customHeight="1" x14ac:dyDescent="0.2">
      <c r="A254" s="361"/>
      <c r="B254" s="362"/>
      <c r="C254" s="362"/>
      <c r="D254" s="362"/>
      <c r="E254" s="362"/>
      <c r="F254" s="362"/>
      <c r="G254" s="362"/>
      <c r="H254" s="362"/>
      <c r="I254" s="362"/>
      <c r="J254" s="362"/>
      <c r="K254" s="362"/>
      <c r="L254" s="362"/>
      <c r="M254" s="362"/>
      <c r="N254" s="363"/>
      <c r="O254" s="363"/>
      <c r="P254" s="362"/>
      <c r="Q254" s="362"/>
      <c r="R254" s="364"/>
    </row>
    <row r="255" spans="1:18" s="126" customFormat="1" ht="15" customHeight="1" x14ac:dyDescent="0.2">
      <c r="A255" s="128" t="s">
        <v>55</v>
      </c>
      <c r="B255" s="356" t="s">
        <v>56</v>
      </c>
      <c r="C255" s="356"/>
      <c r="D255" s="356"/>
      <c r="E255" s="356"/>
      <c r="F255" s="356"/>
      <c r="G255" s="356"/>
      <c r="H255" s="356"/>
      <c r="I255" s="356"/>
      <c r="J255" s="356"/>
      <c r="K255" s="356"/>
      <c r="L255" s="356"/>
      <c r="M255" s="356"/>
      <c r="N255" s="357"/>
      <c r="O255" s="357"/>
      <c r="P255" s="356"/>
      <c r="Q255" s="356"/>
      <c r="R255" s="356"/>
    </row>
    <row r="256" spans="1:18" s="164" customFormat="1" ht="15" customHeight="1" x14ac:dyDescent="0.2">
      <c r="A256" s="142" t="s">
        <v>57</v>
      </c>
      <c r="B256" s="395" t="str">
        <f>Planilha!B256</f>
        <v>Gestão da Obra (Administração de Obra, Gestão de RH, Seg. Trabalho, Manutenção de Equipamentos)</v>
      </c>
      <c r="C256" s="395"/>
      <c r="D256" s="395"/>
      <c r="E256" s="130">
        <f>Planilha!J256</f>
        <v>0</v>
      </c>
      <c r="F256" s="187"/>
      <c r="G256" s="187"/>
      <c r="H256" s="187"/>
      <c r="I256" s="187"/>
      <c r="J256" s="187"/>
      <c r="K256" s="187"/>
      <c r="L256" s="187"/>
      <c r="M256" s="187"/>
      <c r="N256" s="187"/>
      <c r="O256" s="187"/>
      <c r="P256" s="187"/>
      <c r="Q256" s="187"/>
      <c r="R256" s="131">
        <f>SUM(F256:Q256)</f>
        <v>0</v>
      </c>
    </row>
    <row r="257" spans="1:18" s="126" customFormat="1" ht="15" customHeight="1" x14ac:dyDescent="0.2">
      <c r="A257" s="129"/>
      <c r="B257" s="355" t="s">
        <v>6</v>
      </c>
      <c r="C257" s="355"/>
      <c r="D257" s="355"/>
      <c r="E257" s="132">
        <f>E256</f>
        <v>0</v>
      </c>
      <c r="F257" s="132">
        <f t="shared" ref="F257:Q257" si="41">$E$256*F256</f>
        <v>0</v>
      </c>
      <c r="G257" s="132">
        <f t="shared" si="41"/>
        <v>0</v>
      </c>
      <c r="H257" s="132">
        <f t="shared" si="41"/>
        <v>0</v>
      </c>
      <c r="I257" s="132">
        <f t="shared" si="41"/>
        <v>0</v>
      </c>
      <c r="J257" s="132">
        <f t="shared" si="41"/>
        <v>0</v>
      </c>
      <c r="K257" s="132">
        <f t="shared" si="41"/>
        <v>0</v>
      </c>
      <c r="L257" s="132">
        <f t="shared" si="41"/>
        <v>0</v>
      </c>
      <c r="M257" s="132">
        <f t="shared" si="41"/>
        <v>0</v>
      </c>
      <c r="N257" s="132">
        <f t="shared" si="41"/>
        <v>0</v>
      </c>
      <c r="O257" s="132">
        <f t="shared" si="41"/>
        <v>0</v>
      </c>
      <c r="P257" s="132">
        <f t="shared" si="41"/>
        <v>0</v>
      </c>
      <c r="Q257" s="132">
        <f t="shared" si="41"/>
        <v>0</v>
      </c>
      <c r="R257" s="133">
        <f>SUM(F257:Q257)</f>
        <v>0</v>
      </c>
    </row>
    <row r="258" spans="1:18" s="126" customFormat="1" ht="15" customHeight="1" x14ac:dyDescent="0.2">
      <c r="A258" s="361"/>
      <c r="B258" s="362"/>
      <c r="C258" s="362"/>
      <c r="D258" s="362"/>
      <c r="E258" s="362"/>
      <c r="F258" s="362"/>
      <c r="G258" s="362"/>
      <c r="H258" s="362"/>
      <c r="I258" s="362"/>
      <c r="J258" s="362"/>
      <c r="K258" s="362"/>
      <c r="L258" s="362"/>
      <c r="M258" s="362"/>
      <c r="N258" s="363"/>
      <c r="O258" s="363"/>
      <c r="P258" s="362"/>
      <c r="Q258" s="362"/>
      <c r="R258" s="364"/>
    </row>
    <row r="259" spans="1:18" s="126" customFormat="1" ht="15" customHeight="1" x14ac:dyDescent="0.2">
      <c r="A259" s="128" t="s">
        <v>58</v>
      </c>
      <c r="B259" s="356" t="s">
        <v>59</v>
      </c>
      <c r="C259" s="356"/>
      <c r="D259" s="356"/>
      <c r="E259" s="356"/>
      <c r="F259" s="356"/>
      <c r="G259" s="356"/>
      <c r="H259" s="356"/>
      <c r="I259" s="356"/>
      <c r="J259" s="356"/>
      <c r="K259" s="356"/>
      <c r="L259" s="356"/>
      <c r="M259" s="356"/>
      <c r="N259" s="357"/>
      <c r="O259" s="357"/>
      <c r="P259" s="356"/>
      <c r="Q259" s="356"/>
      <c r="R259" s="356"/>
    </row>
    <row r="260" spans="1:18" s="126" customFormat="1" ht="15" customHeight="1" x14ac:dyDescent="0.2">
      <c r="A260" s="129" t="str">
        <f>Planilha!A260</f>
        <v>22.1</v>
      </c>
      <c r="B260" s="352" t="str">
        <f>Planilha!B260</f>
        <v>Não se aplica</v>
      </c>
      <c r="C260" s="352"/>
      <c r="D260" s="352"/>
      <c r="E260" s="137">
        <f>Planilha!J260</f>
        <v>0</v>
      </c>
      <c r="F260" s="156"/>
      <c r="G260" s="144"/>
      <c r="H260" s="144"/>
      <c r="I260" s="165"/>
      <c r="J260" s="145"/>
      <c r="K260" s="144"/>
      <c r="L260" s="144"/>
      <c r="M260" s="144"/>
      <c r="N260" s="157"/>
      <c r="O260" s="157"/>
      <c r="P260" s="144"/>
      <c r="Q260" s="144"/>
      <c r="R260" s="155"/>
    </row>
    <row r="261" spans="1:18" s="126" customFormat="1" ht="15" customHeight="1" x14ac:dyDescent="0.2">
      <c r="A261" s="129"/>
      <c r="B261" s="355" t="s">
        <v>6</v>
      </c>
      <c r="C261" s="355"/>
      <c r="D261" s="355"/>
      <c r="E261" s="154">
        <v>0</v>
      </c>
      <c r="F261" s="158"/>
      <c r="G261" s="144"/>
      <c r="H261" s="159"/>
      <c r="I261" s="144"/>
      <c r="J261" s="160"/>
      <c r="K261" s="161"/>
      <c r="L261" s="161"/>
      <c r="M261" s="161"/>
      <c r="N261" s="162"/>
      <c r="O261" s="162"/>
      <c r="P261" s="161"/>
      <c r="Q261" s="161"/>
      <c r="R261" s="163"/>
    </row>
    <row r="262" spans="1:18" s="126" customFormat="1" ht="15" customHeight="1" x14ac:dyDescent="0.2">
      <c r="A262" s="361"/>
      <c r="B262" s="362"/>
      <c r="C262" s="362"/>
      <c r="D262" s="362"/>
      <c r="E262" s="362"/>
      <c r="F262" s="362"/>
      <c r="G262" s="362"/>
      <c r="H262" s="362"/>
      <c r="I262" s="362"/>
      <c r="J262" s="362"/>
      <c r="K262" s="362"/>
      <c r="L262" s="362"/>
      <c r="M262" s="362"/>
      <c r="N262" s="363"/>
      <c r="O262" s="363"/>
      <c r="P262" s="362"/>
      <c r="Q262" s="362"/>
      <c r="R262" s="364"/>
    </row>
    <row r="263" spans="1:18" s="126" customFormat="1" ht="15" customHeight="1" x14ac:dyDescent="0.2">
      <c r="A263" s="128" t="s">
        <v>61</v>
      </c>
      <c r="B263" s="356" t="s">
        <v>62</v>
      </c>
      <c r="C263" s="356"/>
      <c r="D263" s="356"/>
      <c r="E263" s="356"/>
      <c r="F263" s="356"/>
      <c r="G263" s="356"/>
      <c r="H263" s="356"/>
      <c r="I263" s="356"/>
      <c r="J263" s="356"/>
      <c r="K263" s="356"/>
      <c r="L263" s="356"/>
      <c r="M263" s="356"/>
      <c r="N263" s="357"/>
      <c r="O263" s="357"/>
      <c r="P263" s="356"/>
      <c r="Q263" s="356"/>
      <c r="R263" s="356"/>
    </row>
    <row r="264" spans="1:18" s="126" customFormat="1" ht="15" customHeight="1" x14ac:dyDescent="0.2">
      <c r="A264" s="129" t="str">
        <f>Planilha!A264</f>
        <v>23.1</v>
      </c>
      <c r="B264" s="352" t="str">
        <f>Planilha!B264</f>
        <v>Não se aplica</v>
      </c>
      <c r="C264" s="352"/>
      <c r="D264" s="352"/>
      <c r="E264" s="137">
        <f>Planilha!J264</f>
        <v>0</v>
      </c>
      <c r="F264" s="156"/>
      <c r="G264" s="144"/>
      <c r="H264" s="144"/>
      <c r="I264" s="165"/>
      <c r="J264" s="145"/>
      <c r="K264" s="166"/>
      <c r="L264" s="166"/>
      <c r="M264" s="166"/>
      <c r="N264" s="167"/>
      <c r="O264" s="167"/>
      <c r="P264" s="166"/>
      <c r="Q264" s="166"/>
      <c r="R264" s="129"/>
    </row>
    <row r="265" spans="1:18" s="126" customFormat="1" ht="15" customHeight="1" x14ac:dyDescent="0.2">
      <c r="A265" s="129"/>
      <c r="B265" s="355" t="s">
        <v>6</v>
      </c>
      <c r="C265" s="355"/>
      <c r="D265" s="355"/>
      <c r="E265" s="154">
        <v>0</v>
      </c>
      <c r="F265" s="158"/>
      <c r="G265" s="144"/>
      <c r="H265" s="159"/>
      <c r="I265" s="144"/>
      <c r="J265" s="160"/>
      <c r="K265" s="161"/>
      <c r="L265" s="161"/>
      <c r="M265" s="161"/>
      <c r="N265" s="162"/>
      <c r="O265" s="162"/>
      <c r="P265" s="161"/>
      <c r="Q265" s="161"/>
      <c r="R265" s="163"/>
    </row>
    <row r="266" spans="1:18" s="126" customFormat="1" ht="15" customHeight="1" x14ac:dyDescent="0.2">
      <c r="A266" s="361"/>
      <c r="B266" s="362"/>
      <c r="C266" s="362"/>
      <c r="D266" s="362"/>
      <c r="E266" s="362"/>
      <c r="F266" s="362"/>
      <c r="G266" s="362"/>
      <c r="H266" s="362"/>
      <c r="I266" s="362"/>
      <c r="J266" s="362"/>
      <c r="K266" s="362"/>
      <c r="L266" s="362"/>
      <c r="M266" s="362"/>
      <c r="N266" s="363"/>
      <c r="O266" s="363"/>
      <c r="P266" s="362"/>
      <c r="Q266" s="362"/>
      <c r="R266" s="364"/>
    </row>
    <row r="267" spans="1:18" s="126" customFormat="1" ht="15" customHeight="1" x14ac:dyDescent="0.2">
      <c r="A267" s="128" t="s">
        <v>64</v>
      </c>
      <c r="B267" s="356" t="s">
        <v>98</v>
      </c>
      <c r="C267" s="356"/>
      <c r="D267" s="356"/>
      <c r="E267" s="356"/>
      <c r="F267" s="356"/>
      <c r="G267" s="356"/>
      <c r="H267" s="356"/>
      <c r="I267" s="356"/>
      <c r="J267" s="356"/>
      <c r="K267" s="356"/>
      <c r="L267" s="356"/>
      <c r="M267" s="356"/>
      <c r="N267" s="357"/>
      <c r="O267" s="357"/>
      <c r="P267" s="356"/>
      <c r="Q267" s="356"/>
      <c r="R267" s="356"/>
    </row>
    <row r="268" spans="1:18" s="126" customFormat="1" ht="15" customHeight="1" x14ac:dyDescent="0.2">
      <c r="A268" s="142"/>
      <c r="B268" s="353" t="str">
        <f>Planilha!B268</f>
        <v>Interno</v>
      </c>
      <c r="C268" s="353"/>
      <c r="D268" s="353"/>
      <c r="E268" s="130"/>
      <c r="F268" s="135"/>
      <c r="G268" s="135"/>
      <c r="H268" s="135"/>
      <c r="I268" s="135"/>
      <c r="J268" s="135"/>
      <c r="K268" s="135"/>
      <c r="L268" s="135"/>
      <c r="M268" s="135"/>
      <c r="N268" s="136"/>
      <c r="O268" s="136"/>
      <c r="P268" s="135"/>
      <c r="Q268" s="135"/>
      <c r="R268" s="131"/>
    </row>
    <row r="269" spans="1:18" s="126" customFormat="1" ht="15" customHeight="1" x14ac:dyDescent="0.2">
      <c r="A269" s="142" t="str">
        <f>Planilha!A269</f>
        <v>24.1</v>
      </c>
      <c r="B269" s="354" t="str">
        <f>Planilha!B269</f>
        <v>Contrapiso em argamassa traço 1:4 (cimento e areia), # = 6 cm</v>
      </c>
      <c r="C269" s="354"/>
      <c r="D269" s="354"/>
      <c r="E269" s="130">
        <f>Planilha!J269</f>
        <v>0</v>
      </c>
      <c r="F269" s="184"/>
      <c r="G269" s="184"/>
      <c r="H269" s="184"/>
      <c r="I269" s="184"/>
      <c r="J269" s="184"/>
      <c r="K269" s="184"/>
      <c r="L269" s="184"/>
      <c r="M269" s="184"/>
      <c r="N269" s="185"/>
      <c r="O269" s="185"/>
      <c r="P269" s="184"/>
      <c r="Q269" s="184"/>
      <c r="R269" s="131">
        <f>SUM(F269:Q269)</f>
        <v>0</v>
      </c>
    </row>
    <row r="270" spans="1:18" s="126" customFormat="1" ht="15" customHeight="1" x14ac:dyDescent="0.2">
      <c r="A270" s="142"/>
      <c r="B270" s="353" t="str">
        <f>Planilha!B270</f>
        <v>Externo</v>
      </c>
      <c r="C270" s="353"/>
      <c r="D270" s="353"/>
      <c r="E270" s="130"/>
      <c r="F270" s="135"/>
      <c r="G270" s="135"/>
      <c r="H270" s="135"/>
      <c r="I270" s="135"/>
      <c r="J270" s="135"/>
      <c r="K270" s="135"/>
      <c r="L270" s="135"/>
      <c r="M270" s="135"/>
      <c r="N270" s="136"/>
      <c r="O270" s="136"/>
      <c r="P270" s="135"/>
      <c r="Q270" s="135"/>
      <c r="R270" s="131"/>
    </row>
    <row r="271" spans="1:18" s="126" customFormat="1" ht="15" customHeight="1" x14ac:dyDescent="0.2">
      <c r="A271" s="142" t="str">
        <f>Planilha!A271</f>
        <v>24.2</v>
      </c>
      <c r="B271" s="354" t="str">
        <f>Planilha!B271</f>
        <v>Contrapiso em argamassa traço 1:4 (cimento e areia), # = 6 cm</v>
      </c>
      <c r="C271" s="354"/>
      <c r="D271" s="354"/>
      <c r="E271" s="130">
        <f>Planilha!J271</f>
        <v>0</v>
      </c>
      <c r="F271" s="184"/>
      <c r="G271" s="184"/>
      <c r="H271" s="184"/>
      <c r="I271" s="184"/>
      <c r="J271" s="184"/>
      <c r="K271" s="184"/>
      <c r="L271" s="184"/>
      <c r="M271" s="184"/>
      <c r="N271" s="185"/>
      <c r="O271" s="185"/>
      <c r="P271" s="184"/>
      <c r="Q271" s="184"/>
      <c r="R271" s="131">
        <f>SUM(F271:Q271)</f>
        <v>0</v>
      </c>
    </row>
    <row r="272" spans="1:18" s="126" customFormat="1" ht="15" customHeight="1" x14ac:dyDescent="0.2">
      <c r="A272" s="129"/>
      <c r="B272" s="377" t="s">
        <v>6</v>
      </c>
      <c r="C272" s="378"/>
      <c r="D272" s="379"/>
      <c r="E272" s="132">
        <f>SUM(E269:E271)</f>
        <v>0</v>
      </c>
      <c r="F272" s="132">
        <f t="shared" ref="F272:M272" si="42">SUMPRODUCT($E$269:$E$271, F269:F271)</f>
        <v>0</v>
      </c>
      <c r="G272" s="132">
        <f t="shared" si="42"/>
        <v>0</v>
      </c>
      <c r="H272" s="132">
        <f t="shared" si="42"/>
        <v>0</v>
      </c>
      <c r="I272" s="132">
        <f t="shared" si="42"/>
        <v>0</v>
      </c>
      <c r="J272" s="132">
        <f t="shared" si="42"/>
        <v>0</v>
      </c>
      <c r="K272" s="132">
        <f t="shared" si="42"/>
        <v>0</v>
      </c>
      <c r="L272" s="132">
        <f t="shared" si="42"/>
        <v>0</v>
      </c>
      <c r="M272" s="132">
        <f t="shared" si="42"/>
        <v>0</v>
      </c>
      <c r="N272" s="132">
        <f t="shared" ref="N272:P272" si="43">SUMPRODUCT($E$269:$E$271, N269:N271)</f>
        <v>0</v>
      </c>
      <c r="O272" s="132">
        <f t="shared" si="43"/>
        <v>0</v>
      </c>
      <c r="P272" s="132">
        <f t="shared" si="43"/>
        <v>0</v>
      </c>
      <c r="Q272" s="132">
        <f>SUMPRODUCT($E$269:$E$271, Q269:Q271)</f>
        <v>0</v>
      </c>
      <c r="R272" s="133">
        <f>SUM(F272:Q272)</f>
        <v>0</v>
      </c>
    </row>
    <row r="273" spans="1:18" s="126" customFormat="1" ht="15" customHeight="1" x14ac:dyDescent="0.2">
      <c r="A273" s="361"/>
      <c r="B273" s="362"/>
      <c r="C273" s="362"/>
      <c r="D273" s="362"/>
      <c r="E273" s="362"/>
      <c r="F273" s="362"/>
      <c r="G273" s="362"/>
      <c r="H273" s="362"/>
      <c r="I273" s="362"/>
      <c r="J273" s="362"/>
      <c r="K273" s="362"/>
      <c r="L273" s="362"/>
      <c r="M273" s="362"/>
      <c r="N273" s="363"/>
      <c r="O273" s="363"/>
      <c r="P273" s="362"/>
      <c r="Q273" s="362"/>
      <c r="R273" s="364"/>
    </row>
    <row r="274" spans="1:18" s="126" customFormat="1" ht="15" customHeight="1" x14ac:dyDescent="0.2">
      <c r="A274" s="128" t="s">
        <v>66</v>
      </c>
      <c r="B274" s="356" t="s">
        <v>67</v>
      </c>
      <c r="C274" s="356"/>
      <c r="D274" s="356"/>
      <c r="E274" s="356"/>
      <c r="F274" s="356"/>
      <c r="G274" s="356"/>
      <c r="H274" s="356"/>
      <c r="I274" s="356"/>
      <c r="J274" s="356"/>
      <c r="K274" s="356"/>
      <c r="L274" s="356"/>
      <c r="M274" s="356"/>
      <c r="N274" s="357"/>
      <c r="O274" s="357"/>
      <c r="P274" s="356"/>
      <c r="Q274" s="356"/>
      <c r="R274" s="356"/>
    </row>
    <row r="275" spans="1:18" s="126" customFormat="1" ht="15" customHeight="1" x14ac:dyDescent="0.2">
      <c r="A275" s="129" t="str">
        <f>Planilha!A275</f>
        <v>25.1</v>
      </c>
      <c r="B275" s="352" t="str">
        <f>Planilha!B275</f>
        <v>Não se aplica</v>
      </c>
      <c r="C275" s="352"/>
      <c r="D275" s="352"/>
      <c r="E275" s="137">
        <f>Planilha!J275</f>
        <v>0</v>
      </c>
      <c r="F275" s="156"/>
      <c r="G275" s="144"/>
      <c r="H275" s="144"/>
      <c r="I275" s="165"/>
      <c r="J275" s="145"/>
      <c r="K275" s="166"/>
      <c r="L275" s="166"/>
      <c r="M275" s="166"/>
      <c r="N275" s="167"/>
      <c r="O275" s="167"/>
      <c r="P275" s="166"/>
      <c r="Q275" s="166"/>
      <c r="R275" s="129"/>
    </row>
    <row r="276" spans="1:18" s="126" customFormat="1" ht="15" customHeight="1" x14ac:dyDescent="0.2">
      <c r="A276" s="129"/>
      <c r="B276" s="355" t="s">
        <v>6</v>
      </c>
      <c r="C276" s="355"/>
      <c r="D276" s="355"/>
      <c r="E276" s="154">
        <f>E275</f>
        <v>0</v>
      </c>
      <c r="F276" s="158"/>
      <c r="G276" s="144"/>
      <c r="H276" s="159"/>
      <c r="I276" s="144"/>
      <c r="J276" s="160"/>
      <c r="K276" s="161"/>
      <c r="L276" s="161"/>
      <c r="M276" s="161"/>
      <c r="N276" s="162"/>
      <c r="O276" s="162"/>
      <c r="P276" s="161"/>
      <c r="Q276" s="161"/>
      <c r="R276" s="163"/>
    </row>
    <row r="277" spans="1:18" s="126" customFormat="1" ht="15" customHeight="1" thickBot="1" x14ac:dyDescent="0.25">
      <c r="A277" s="390"/>
      <c r="B277" s="390"/>
      <c r="C277" s="390"/>
      <c r="D277" s="390"/>
      <c r="E277" s="390"/>
      <c r="F277" s="390"/>
      <c r="G277" s="390"/>
      <c r="H277" s="390"/>
      <c r="I277" s="390"/>
      <c r="J277" s="390"/>
      <c r="K277" s="390"/>
      <c r="L277" s="390"/>
      <c r="M277" s="390"/>
      <c r="N277" s="390"/>
      <c r="O277" s="390"/>
      <c r="P277" s="390"/>
      <c r="Q277" s="390"/>
      <c r="R277" s="390"/>
    </row>
    <row r="278" spans="1:18" s="126" customFormat="1" ht="15" customHeight="1" thickBot="1" x14ac:dyDescent="0.25">
      <c r="A278" s="370" t="s">
        <v>99</v>
      </c>
      <c r="B278" s="370"/>
      <c r="C278" s="370"/>
      <c r="D278" s="370"/>
      <c r="E278" s="168">
        <f t="shared" ref="E278:R278" si="44">E276+E272+E265+E261+E257+E253+E249+E245+E240+E234+E230+E215+E211+E205+E157+E150+E138+E121+E98+E92+E62+E58+E37+E31+E23</f>
        <v>0</v>
      </c>
      <c r="F278" s="168">
        <f t="shared" si="44"/>
        <v>0</v>
      </c>
      <c r="G278" s="168">
        <f t="shared" si="44"/>
        <v>0</v>
      </c>
      <c r="H278" s="168">
        <f t="shared" si="44"/>
        <v>0</v>
      </c>
      <c r="I278" s="168">
        <f t="shared" si="44"/>
        <v>0</v>
      </c>
      <c r="J278" s="168">
        <f t="shared" si="44"/>
        <v>0</v>
      </c>
      <c r="K278" s="168">
        <f t="shared" si="44"/>
        <v>0</v>
      </c>
      <c r="L278" s="168">
        <f t="shared" si="44"/>
        <v>0</v>
      </c>
      <c r="M278" s="168">
        <f t="shared" si="44"/>
        <v>0</v>
      </c>
      <c r="N278" s="168">
        <f t="shared" si="44"/>
        <v>0</v>
      </c>
      <c r="O278" s="168">
        <f t="shared" si="44"/>
        <v>0</v>
      </c>
      <c r="P278" s="168">
        <f t="shared" si="44"/>
        <v>0</v>
      </c>
      <c r="Q278" s="168">
        <f t="shared" si="44"/>
        <v>0</v>
      </c>
      <c r="R278" s="168">
        <f t="shared" si="44"/>
        <v>0</v>
      </c>
    </row>
    <row r="279" spans="1:18" ht="15" customHeight="1" x14ac:dyDescent="0.2">
      <c r="A279" s="169"/>
      <c r="B279" s="170"/>
      <c r="C279" s="170"/>
      <c r="D279" s="170"/>
      <c r="E279" s="169"/>
      <c r="F279" s="171" t="e">
        <f>F278/$E278</f>
        <v>#DIV/0!</v>
      </c>
      <c r="G279" s="171" t="e">
        <f t="shared" ref="G279:R279" si="45">G278/$E278</f>
        <v>#DIV/0!</v>
      </c>
      <c r="H279" s="171" t="e">
        <f t="shared" si="45"/>
        <v>#DIV/0!</v>
      </c>
      <c r="I279" s="171" t="e">
        <f t="shared" si="45"/>
        <v>#DIV/0!</v>
      </c>
      <c r="J279" s="171" t="e">
        <f t="shared" si="45"/>
        <v>#DIV/0!</v>
      </c>
      <c r="K279" s="171" t="e">
        <f t="shared" si="45"/>
        <v>#DIV/0!</v>
      </c>
      <c r="L279" s="171" t="e">
        <f t="shared" si="45"/>
        <v>#DIV/0!</v>
      </c>
      <c r="M279" s="171" t="e">
        <f t="shared" si="45"/>
        <v>#DIV/0!</v>
      </c>
      <c r="N279" s="171" t="e">
        <f t="shared" si="45"/>
        <v>#DIV/0!</v>
      </c>
      <c r="O279" s="171" t="e">
        <f t="shared" si="45"/>
        <v>#DIV/0!</v>
      </c>
      <c r="P279" s="171" t="e">
        <f t="shared" si="45"/>
        <v>#DIV/0!</v>
      </c>
      <c r="Q279" s="171" t="e">
        <f t="shared" si="45"/>
        <v>#DIV/0!</v>
      </c>
      <c r="R279" s="171" t="e">
        <f t="shared" si="45"/>
        <v>#DIV/0!</v>
      </c>
    </row>
    <row r="280" spans="1:18" ht="15" customHeight="1" x14ac:dyDescent="0.2">
      <c r="A280" s="169"/>
      <c r="B280" s="170"/>
      <c r="C280" s="170"/>
      <c r="D280" s="170"/>
      <c r="E280" s="169"/>
      <c r="F280" s="172"/>
      <c r="G280" s="173"/>
      <c r="H280" s="173"/>
      <c r="I280" s="174"/>
      <c r="J280" s="173"/>
      <c r="K280" s="173"/>
      <c r="L280" s="173"/>
      <c r="M280" s="173"/>
      <c r="N280" s="173"/>
      <c r="O280" s="173"/>
      <c r="P280" s="173"/>
      <c r="Q280" s="173"/>
      <c r="R280" s="93"/>
    </row>
    <row r="281" spans="1:18" ht="30" customHeight="1" thickBot="1" x14ac:dyDescent="0.25">
      <c r="A281" s="89"/>
      <c r="B281" s="90" t="s">
        <v>461</v>
      </c>
      <c r="C281" s="347"/>
      <c r="D281" s="347"/>
      <c r="E281" s="91"/>
      <c r="F281" s="91"/>
      <c r="G281" s="73"/>
      <c r="H281" s="73"/>
      <c r="I281" s="73"/>
      <c r="J281" s="92" t="s">
        <v>462</v>
      </c>
      <c r="K281" s="348"/>
      <c r="L281" s="348"/>
      <c r="M281" s="73"/>
      <c r="N281" s="73"/>
      <c r="O281" s="73"/>
      <c r="P281" s="73"/>
      <c r="Q281" s="73"/>
      <c r="R281" s="73"/>
    </row>
    <row r="282" spans="1:18" ht="30" customHeight="1" thickBot="1" x14ac:dyDescent="0.25">
      <c r="A282" s="89"/>
      <c r="B282" s="90" t="s">
        <v>463</v>
      </c>
      <c r="C282" s="349"/>
      <c r="D282" s="349"/>
      <c r="E282" s="91"/>
      <c r="F282" s="91"/>
      <c r="G282" s="73"/>
      <c r="H282" s="73"/>
      <c r="I282" s="73"/>
      <c r="J282" s="92"/>
      <c r="K282" s="94"/>
      <c r="L282" s="94"/>
      <c r="M282" s="73"/>
      <c r="N282" s="73"/>
      <c r="O282" s="73"/>
      <c r="P282" s="73"/>
      <c r="Q282" s="73"/>
      <c r="R282" s="73"/>
    </row>
    <row r="283" spans="1:18" ht="30" customHeight="1" thickBot="1" x14ac:dyDescent="0.25">
      <c r="A283" s="89"/>
      <c r="B283" s="92" t="s">
        <v>464</v>
      </c>
      <c r="C283" s="349"/>
      <c r="D283" s="349"/>
      <c r="E283" s="91"/>
      <c r="F283" s="91"/>
      <c r="G283" s="73"/>
      <c r="H283" s="73"/>
      <c r="I283" s="73"/>
      <c r="J283" s="92" t="s">
        <v>465</v>
      </c>
      <c r="K283" s="348"/>
      <c r="L283" s="348"/>
      <c r="M283" s="73"/>
      <c r="N283" s="73"/>
      <c r="O283" s="73"/>
      <c r="P283" s="73"/>
      <c r="Q283" s="73"/>
      <c r="R283" s="73"/>
    </row>
    <row r="284" spans="1:18" ht="15" customHeight="1" x14ac:dyDescent="0.2">
      <c r="A284" s="89"/>
      <c r="B284" s="89"/>
      <c r="C284" s="95"/>
      <c r="D284" s="95"/>
      <c r="E284" s="95"/>
      <c r="F284" s="95"/>
      <c r="G284" s="95"/>
      <c r="H284" s="95"/>
      <c r="I284" s="95"/>
      <c r="J284" s="95"/>
      <c r="K284" s="73"/>
      <c r="L284" s="73"/>
      <c r="M284" s="73"/>
      <c r="N284" s="73"/>
      <c r="O284" s="73"/>
      <c r="P284" s="73"/>
      <c r="Q284" s="73"/>
      <c r="R284" s="73"/>
    </row>
    <row r="285" spans="1:18" ht="129.94999999999999" customHeight="1" x14ac:dyDescent="0.2">
      <c r="A285" s="393" t="s">
        <v>466</v>
      </c>
      <c r="B285" s="394"/>
      <c r="C285" s="394"/>
      <c r="D285" s="394"/>
      <c r="E285" s="394"/>
      <c r="F285" s="394"/>
      <c r="G285" s="394"/>
      <c r="H285" s="394"/>
      <c r="I285" s="394"/>
      <c r="J285" s="394"/>
      <c r="K285" s="394"/>
      <c r="L285" s="394"/>
      <c r="M285" s="394"/>
      <c r="N285" s="394"/>
      <c r="O285" s="394"/>
      <c r="P285" s="394"/>
      <c r="Q285" s="394"/>
      <c r="R285" s="394"/>
    </row>
    <row r="286" spans="1:18" ht="15" customHeight="1" x14ac:dyDescent="0.2">
      <c r="A286" s="175"/>
      <c r="B286" s="175"/>
      <c r="C286" s="175"/>
      <c r="D286" s="175"/>
      <c r="E286" s="175"/>
      <c r="F286" s="176"/>
      <c r="G286" s="177"/>
      <c r="H286" s="177"/>
      <c r="I286" s="177"/>
      <c r="J286" s="177"/>
      <c r="K286" s="177"/>
      <c r="L286" s="177"/>
      <c r="M286" s="177"/>
      <c r="N286" s="177"/>
      <c r="O286" s="177"/>
      <c r="P286" s="177"/>
      <c r="Q286" s="177"/>
      <c r="R286" s="178"/>
    </row>
    <row r="287" spans="1:18" ht="15" customHeight="1" x14ac:dyDescent="0.2">
      <c r="A287" s="175"/>
      <c r="B287" s="175"/>
      <c r="C287" s="175"/>
      <c r="D287" s="175"/>
      <c r="E287" s="175"/>
      <c r="F287" s="176"/>
      <c r="G287" s="177"/>
      <c r="H287" s="177"/>
      <c r="I287" s="177"/>
      <c r="J287" s="177"/>
      <c r="K287" s="177"/>
      <c r="L287" s="177"/>
      <c r="M287" s="177"/>
      <c r="N287" s="177"/>
      <c r="O287" s="177"/>
      <c r="P287" s="177"/>
      <c r="Q287" s="177"/>
      <c r="R287" s="178"/>
    </row>
    <row r="288" spans="1:18" ht="15" customHeight="1" x14ac:dyDescent="0.2">
      <c r="A288" s="175"/>
      <c r="B288" s="175"/>
      <c r="C288" s="175"/>
      <c r="D288" s="175"/>
      <c r="E288" s="175"/>
      <c r="F288" s="176"/>
      <c r="G288" s="177"/>
      <c r="H288" s="177"/>
      <c r="I288" s="177"/>
      <c r="J288" s="173"/>
      <c r="K288" s="173"/>
      <c r="L288" s="173"/>
      <c r="M288" s="173"/>
      <c r="N288" s="173"/>
      <c r="O288" s="173"/>
      <c r="P288" s="173"/>
      <c r="Q288" s="173"/>
      <c r="R288" s="93"/>
    </row>
    <row r="289" spans="1:18" ht="15" customHeight="1" x14ac:dyDescent="0.2">
      <c r="A289" s="175"/>
      <c r="B289" s="175"/>
      <c r="C289" s="89"/>
      <c r="D289" s="89"/>
      <c r="E289" s="169"/>
      <c r="F289" s="176"/>
      <c r="G289" s="177"/>
      <c r="H289" s="177"/>
      <c r="I289" s="177"/>
      <c r="J289" s="177"/>
      <c r="K289" s="177"/>
      <c r="L289" s="177"/>
      <c r="M289" s="177"/>
      <c r="N289" s="177"/>
      <c r="O289" s="177"/>
      <c r="P289" s="177"/>
      <c r="Q289" s="177"/>
      <c r="R289" s="178"/>
    </row>
    <row r="290" spans="1:18" ht="15" customHeight="1" x14ac:dyDescent="0.2">
      <c r="A290" s="175"/>
      <c r="B290" s="175"/>
      <c r="C290" s="89"/>
      <c r="D290" s="89"/>
      <c r="E290" s="169"/>
      <c r="F290" s="172"/>
      <c r="G290" s="173"/>
      <c r="H290" s="173"/>
      <c r="I290" s="173"/>
      <c r="J290" s="173"/>
      <c r="K290" s="173"/>
      <c r="L290" s="173"/>
      <c r="M290" s="173"/>
      <c r="N290" s="173"/>
      <c r="O290" s="173"/>
      <c r="P290" s="173"/>
      <c r="Q290" s="173"/>
      <c r="R290" s="93"/>
    </row>
    <row r="291" spans="1:18" ht="15" customHeight="1" x14ac:dyDescent="0.2">
      <c r="A291" s="175"/>
      <c r="B291" s="175"/>
      <c r="E291" s="169"/>
    </row>
    <row r="300" spans="1:18" ht="15" customHeight="1" x14ac:dyDescent="0.2">
      <c r="K300" s="179"/>
      <c r="L300" s="179"/>
      <c r="M300" s="179"/>
      <c r="N300" s="179"/>
      <c r="O300" s="179"/>
      <c r="P300" s="179"/>
      <c r="Q300" s="179"/>
      <c r="R300" s="183"/>
    </row>
    <row r="301" spans="1:18" ht="15" customHeight="1" x14ac:dyDescent="0.2">
      <c r="K301" s="179"/>
      <c r="L301" s="179"/>
      <c r="M301" s="179"/>
      <c r="N301" s="179"/>
      <c r="O301" s="179"/>
      <c r="P301" s="179"/>
      <c r="Q301" s="179"/>
      <c r="R301" s="183"/>
    </row>
    <row r="302" spans="1:18" ht="15" customHeight="1" x14ac:dyDescent="0.2">
      <c r="K302" s="179"/>
      <c r="L302" s="179"/>
      <c r="M302" s="179"/>
      <c r="N302" s="179"/>
      <c r="O302" s="179"/>
      <c r="P302" s="179"/>
      <c r="Q302" s="179"/>
      <c r="R302" s="183"/>
    </row>
    <row r="303" spans="1:18" ht="15" customHeight="1" x14ac:dyDescent="0.2">
      <c r="K303" s="179"/>
      <c r="L303" s="179"/>
      <c r="M303" s="179"/>
      <c r="N303" s="179"/>
      <c r="O303" s="179"/>
      <c r="P303" s="179"/>
      <c r="Q303" s="179"/>
      <c r="R303" s="183"/>
    </row>
    <row r="304" spans="1:18" ht="15" customHeight="1" x14ac:dyDescent="0.2">
      <c r="K304" s="179"/>
      <c r="L304" s="179"/>
      <c r="M304" s="179"/>
      <c r="N304" s="179"/>
      <c r="O304" s="179"/>
      <c r="P304" s="179"/>
      <c r="Q304" s="179"/>
      <c r="R304" s="183"/>
    </row>
    <row r="305" spans="11:18" ht="15" customHeight="1" x14ac:dyDescent="0.2">
      <c r="K305" s="179"/>
      <c r="L305" s="179"/>
      <c r="M305" s="179"/>
      <c r="N305" s="179"/>
      <c r="O305" s="179"/>
      <c r="P305" s="179"/>
      <c r="Q305" s="179"/>
      <c r="R305" s="183"/>
    </row>
    <row r="306" spans="11:18" ht="15" customHeight="1" x14ac:dyDescent="0.2">
      <c r="K306" s="179"/>
      <c r="L306" s="179"/>
      <c r="M306" s="179"/>
      <c r="N306" s="179"/>
      <c r="O306" s="179"/>
      <c r="P306" s="179"/>
      <c r="Q306" s="179"/>
      <c r="R306" s="183"/>
    </row>
    <row r="307" spans="11:18" ht="15" customHeight="1" x14ac:dyDescent="0.2">
      <c r="K307" s="179"/>
      <c r="L307" s="179"/>
      <c r="M307" s="179"/>
      <c r="N307" s="179"/>
      <c r="O307" s="179"/>
      <c r="P307" s="179"/>
      <c r="Q307" s="179"/>
      <c r="R307" s="183"/>
    </row>
    <row r="308" spans="11:18" ht="15" customHeight="1" x14ac:dyDescent="0.2">
      <c r="K308" s="179"/>
      <c r="L308" s="179"/>
      <c r="M308" s="179"/>
      <c r="N308" s="179"/>
      <c r="O308" s="179"/>
      <c r="P308" s="179"/>
      <c r="Q308" s="179"/>
      <c r="R308" s="183"/>
    </row>
    <row r="309" spans="11:18" ht="15" customHeight="1" x14ac:dyDescent="0.2">
      <c r="K309" s="179"/>
      <c r="L309" s="179"/>
      <c r="M309" s="179"/>
      <c r="N309" s="179"/>
      <c r="O309" s="179"/>
      <c r="P309" s="179"/>
      <c r="Q309" s="179"/>
      <c r="R309" s="183"/>
    </row>
    <row r="310" spans="11:18" ht="15" customHeight="1" x14ac:dyDescent="0.2">
      <c r="K310" s="179"/>
      <c r="L310" s="179"/>
      <c r="M310" s="179"/>
      <c r="N310" s="179"/>
      <c r="O310" s="179"/>
      <c r="P310" s="179"/>
      <c r="Q310" s="179"/>
      <c r="R310" s="183"/>
    </row>
    <row r="311" spans="11:18" ht="15" customHeight="1" x14ac:dyDescent="0.2">
      <c r="K311" s="179"/>
      <c r="L311" s="179"/>
      <c r="M311" s="179"/>
      <c r="N311" s="179"/>
      <c r="O311" s="179"/>
      <c r="P311" s="179"/>
      <c r="Q311" s="179"/>
      <c r="R311" s="183"/>
    </row>
    <row r="312" spans="11:18" ht="15" customHeight="1" x14ac:dyDescent="0.2">
      <c r="K312" s="179"/>
      <c r="L312" s="179"/>
      <c r="M312" s="179"/>
      <c r="N312" s="179"/>
      <c r="O312" s="179"/>
      <c r="P312" s="179"/>
      <c r="Q312" s="179"/>
      <c r="R312" s="183"/>
    </row>
    <row r="313" spans="11:18" ht="15" customHeight="1" x14ac:dyDescent="0.2">
      <c r="K313" s="179"/>
      <c r="L313" s="179"/>
      <c r="M313" s="179"/>
      <c r="N313" s="179"/>
      <c r="O313" s="179"/>
      <c r="P313" s="179"/>
      <c r="Q313" s="179"/>
      <c r="R313" s="183"/>
    </row>
    <row r="314" spans="11:18" ht="15" customHeight="1" x14ac:dyDescent="0.2">
      <c r="K314" s="179"/>
      <c r="L314" s="179"/>
      <c r="M314" s="179"/>
      <c r="N314" s="179"/>
      <c r="O314" s="179"/>
      <c r="P314" s="179"/>
      <c r="Q314" s="179"/>
      <c r="R314" s="183"/>
    </row>
    <row r="315" spans="11:18" ht="15" customHeight="1" x14ac:dyDescent="0.2">
      <c r="K315" s="179"/>
      <c r="L315" s="179"/>
      <c r="M315" s="179"/>
      <c r="N315" s="179"/>
      <c r="O315" s="179"/>
      <c r="P315" s="179"/>
      <c r="Q315" s="179"/>
      <c r="R315" s="183"/>
    </row>
    <row r="316" spans="11:18" ht="15" customHeight="1" x14ac:dyDescent="0.2">
      <c r="K316" s="179"/>
      <c r="L316" s="179"/>
      <c r="M316" s="179"/>
      <c r="N316" s="179"/>
      <c r="O316" s="179"/>
      <c r="P316" s="179"/>
      <c r="Q316" s="179"/>
      <c r="R316" s="183"/>
    </row>
    <row r="317" spans="11:18" ht="15" customHeight="1" x14ac:dyDescent="0.2">
      <c r="K317" s="179"/>
      <c r="L317" s="179"/>
      <c r="M317" s="179"/>
      <c r="N317" s="179"/>
      <c r="O317" s="179"/>
      <c r="P317" s="179"/>
      <c r="Q317" s="179"/>
      <c r="R317" s="183"/>
    </row>
    <row r="318" spans="11:18" ht="15" customHeight="1" x14ac:dyDescent="0.2">
      <c r="K318" s="179"/>
      <c r="L318" s="179"/>
      <c r="M318" s="179"/>
      <c r="N318" s="179"/>
      <c r="O318" s="179"/>
      <c r="P318" s="179"/>
      <c r="Q318" s="179"/>
      <c r="R318" s="183"/>
    </row>
    <row r="319" spans="11:18" ht="15" customHeight="1" x14ac:dyDescent="0.2">
      <c r="K319" s="179"/>
      <c r="L319" s="179"/>
      <c r="M319" s="179"/>
      <c r="N319" s="179"/>
      <c r="O319" s="179"/>
      <c r="P319" s="179"/>
      <c r="Q319" s="179"/>
      <c r="R319" s="183"/>
    </row>
    <row r="320" spans="11:18" ht="15" customHeight="1" x14ac:dyDescent="0.2">
      <c r="K320" s="179"/>
      <c r="L320" s="179"/>
      <c r="M320" s="179"/>
      <c r="N320" s="179"/>
      <c r="O320" s="179"/>
      <c r="P320" s="179"/>
      <c r="Q320" s="179"/>
      <c r="R320" s="183"/>
    </row>
    <row r="321" spans="11:18" ht="15" customHeight="1" x14ac:dyDescent="0.2">
      <c r="K321" s="179"/>
      <c r="L321" s="179"/>
      <c r="M321" s="179"/>
      <c r="N321" s="179"/>
      <c r="O321" s="179"/>
      <c r="P321" s="179"/>
      <c r="Q321" s="179"/>
      <c r="R321" s="183"/>
    </row>
    <row r="322" spans="11:18" ht="15" customHeight="1" x14ac:dyDescent="0.2">
      <c r="K322" s="179"/>
      <c r="L322" s="179"/>
      <c r="M322" s="179"/>
      <c r="N322" s="179"/>
      <c r="O322" s="179"/>
      <c r="P322" s="179"/>
      <c r="Q322" s="179"/>
      <c r="R322" s="183"/>
    </row>
    <row r="323" spans="11:18" ht="15" customHeight="1" x14ac:dyDescent="0.2">
      <c r="K323" s="179"/>
      <c r="L323" s="179"/>
      <c r="M323" s="179"/>
      <c r="N323" s="179"/>
      <c r="O323" s="179"/>
      <c r="P323" s="179"/>
      <c r="Q323" s="179"/>
      <c r="R323" s="183"/>
    </row>
    <row r="324" spans="11:18" ht="15" customHeight="1" x14ac:dyDescent="0.2">
      <c r="K324" s="179"/>
      <c r="L324" s="179"/>
      <c r="M324" s="179"/>
      <c r="N324" s="179"/>
      <c r="O324" s="179"/>
      <c r="P324" s="179"/>
      <c r="Q324" s="179"/>
      <c r="R324" s="183"/>
    </row>
    <row r="325" spans="11:18" ht="15" customHeight="1" x14ac:dyDescent="0.2">
      <c r="K325" s="179"/>
      <c r="L325" s="179"/>
      <c r="M325" s="179"/>
      <c r="N325" s="179"/>
      <c r="O325" s="179"/>
      <c r="P325" s="179"/>
      <c r="Q325" s="179"/>
      <c r="R325" s="183"/>
    </row>
    <row r="326" spans="11:18" ht="15" customHeight="1" x14ac:dyDescent="0.2">
      <c r="K326" s="179"/>
      <c r="L326" s="179"/>
      <c r="M326" s="179"/>
      <c r="N326" s="179"/>
      <c r="O326" s="179"/>
      <c r="P326" s="179"/>
      <c r="Q326" s="179"/>
      <c r="R326" s="183"/>
    </row>
    <row r="327" spans="11:18" ht="15" customHeight="1" x14ac:dyDescent="0.2">
      <c r="K327" s="179"/>
      <c r="L327" s="179"/>
      <c r="M327" s="179"/>
      <c r="N327" s="179"/>
      <c r="O327" s="179"/>
      <c r="P327" s="179"/>
      <c r="Q327" s="179"/>
      <c r="R327" s="183"/>
    </row>
    <row r="328" spans="11:18" ht="15" customHeight="1" x14ac:dyDescent="0.2">
      <c r="K328" s="179"/>
      <c r="L328" s="179"/>
      <c r="M328" s="179"/>
      <c r="N328" s="179"/>
      <c r="O328" s="179"/>
      <c r="P328" s="179"/>
      <c r="Q328" s="179"/>
      <c r="R328" s="183"/>
    </row>
    <row r="329" spans="11:18" ht="15" customHeight="1" x14ac:dyDescent="0.2">
      <c r="K329" s="179"/>
      <c r="L329" s="179"/>
      <c r="M329" s="179"/>
      <c r="N329" s="179"/>
      <c r="O329" s="179"/>
      <c r="P329" s="179"/>
      <c r="Q329" s="179"/>
      <c r="R329" s="183"/>
    </row>
    <row r="330" spans="11:18" ht="15" customHeight="1" x14ac:dyDescent="0.2">
      <c r="K330" s="179"/>
      <c r="L330" s="179"/>
      <c r="M330" s="179"/>
      <c r="N330" s="179"/>
      <c r="O330" s="179"/>
      <c r="P330" s="179"/>
      <c r="Q330" s="179"/>
      <c r="R330" s="183"/>
    </row>
    <row r="331" spans="11:18" ht="15" customHeight="1" x14ac:dyDescent="0.2">
      <c r="K331" s="179"/>
      <c r="L331" s="179"/>
      <c r="M331" s="179"/>
      <c r="N331" s="179"/>
      <c r="O331" s="179"/>
      <c r="P331" s="179"/>
      <c r="Q331" s="179"/>
      <c r="R331" s="183"/>
    </row>
    <row r="332" spans="11:18" ht="15" customHeight="1" x14ac:dyDescent="0.2">
      <c r="K332" s="179"/>
      <c r="L332" s="179"/>
      <c r="M332" s="179"/>
      <c r="N332" s="179"/>
      <c r="O332" s="179"/>
      <c r="P332" s="179"/>
      <c r="Q332" s="179"/>
      <c r="R332" s="183"/>
    </row>
    <row r="333" spans="11:18" ht="15" customHeight="1" x14ac:dyDescent="0.2">
      <c r="K333" s="179"/>
      <c r="L333" s="179"/>
      <c r="M333" s="179"/>
      <c r="N333" s="179"/>
      <c r="O333" s="179"/>
      <c r="P333" s="179"/>
      <c r="Q333" s="179"/>
      <c r="R333" s="183"/>
    </row>
    <row r="334" spans="11:18" ht="15" customHeight="1" x14ac:dyDescent="0.2">
      <c r="K334" s="179"/>
      <c r="L334" s="179"/>
      <c r="M334" s="179"/>
      <c r="N334" s="179"/>
      <c r="O334" s="179"/>
      <c r="P334" s="179"/>
      <c r="Q334" s="179"/>
      <c r="R334" s="183"/>
    </row>
    <row r="335" spans="11:18" ht="15" customHeight="1" x14ac:dyDescent="0.2">
      <c r="K335" s="179"/>
      <c r="L335" s="179"/>
      <c r="M335" s="179"/>
      <c r="N335" s="179"/>
      <c r="O335" s="179"/>
      <c r="P335" s="179"/>
      <c r="Q335" s="179"/>
      <c r="R335" s="183"/>
    </row>
    <row r="336" spans="11:18" ht="15" customHeight="1" x14ac:dyDescent="0.2">
      <c r="K336" s="179"/>
      <c r="L336" s="179"/>
      <c r="M336" s="179"/>
      <c r="N336" s="179"/>
      <c r="O336" s="179"/>
      <c r="P336" s="179"/>
      <c r="Q336" s="179"/>
      <c r="R336" s="183"/>
    </row>
    <row r="337" spans="11:18" ht="15" customHeight="1" x14ac:dyDescent="0.2">
      <c r="K337" s="179"/>
      <c r="L337" s="179"/>
      <c r="M337" s="179"/>
      <c r="N337" s="179"/>
      <c r="O337" s="179"/>
      <c r="P337" s="179"/>
      <c r="Q337" s="179"/>
      <c r="R337" s="183"/>
    </row>
    <row r="338" spans="11:18" ht="15" customHeight="1" x14ac:dyDescent="0.2">
      <c r="K338" s="179"/>
      <c r="L338" s="179"/>
      <c r="M338" s="179"/>
      <c r="N338" s="179"/>
      <c r="O338" s="179"/>
      <c r="P338" s="179"/>
      <c r="Q338" s="179"/>
      <c r="R338" s="183"/>
    </row>
    <row r="339" spans="11:18" ht="15" customHeight="1" x14ac:dyDescent="0.2">
      <c r="K339" s="179"/>
      <c r="L339" s="179"/>
      <c r="M339" s="179"/>
      <c r="N339" s="179"/>
      <c r="O339" s="179"/>
      <c r="P339" s="179"/>
      <c r="Q339" s="179"/>
      <c r="R339" s="183"/>
    </row>
    <row r="340" spans="11:18" ht="15" customHeight="1" x14ac:dyDescent="0.2">
      <c r="K340" s="179"/>
      <c r="L340" s="179"/>
      <c r="M340" s="179"/>
      <c r="N340" s="179"/>
      <c r="O340" s="179"/>
      <c r="P340" s="179"/>
      <c r="Q340" s="179"/>
      <c r="R340" s="183"/>
    </row>
    <row r="341" spans="11:18" ht="15" customHeight="1" x14ac:dyDescent="0.2">
      <c r="K341" s="179"/>
      <c r="L341" s="179"/>
      <c r="M341" s="179"/>
      <c r="N341" s="179"/>
      <c r="O341" s="179"/>
      <c r="P341" s="179"/>
      <c r="Q341" s="179"/>
      <c r="R341" s="183"/>
    </row>
    <row r="342" spans="11:18" ht="15" customHeight="1" x14ac:dyDescent="0.2">
      <c r="K342" s="179"/>
      <c r="L342" s="179"/>
      <c r="M342" s="179"/>
      <c r="N342" s="179"/>
      <c r="O342" s="179"/>
      <c r="P342" s="179"/>
      <c r="Q342" s="179"/>
      <c r="R342" s="183"/>
    </row>
    <row r="343" spans="11:18" ht="15" customHeight="1" x14ac:dyDescent="0.2">
      <c r="K343" s="179"/>
      <c r="L343" s="179"/>
      <c r="M343" s="179"/>
      <c r="N343" s="179"/>
      <c r="O343" s="179"/>
      <c r="P343" s="179"/>
      <c r="Q343" s="179"/>
      <c r="R343" s="183"/>
    </row>
    <row r="344" spans="11:18" ht="15" customHeight="1" x14ac:dyDescent="0.2">
      <c r="K344" s="179"/>
      <c r="L344" s="179"/>
      <c r="M344" s="179"/>
      <c r="N344" s="179"/>
      <c r="O344" s="179"/>
      <c r="P344" s="179"/>
      <c r="Q344" s="179"/>
      <c r="R344" s="183"/>
    </row>
    <row r="345" spans="11:18" ht="15" customHeight="1" x14ac:dyDescent="0.2">
      <c r="K345" s="179"/>
      <c r="L345" s="179"/>
      <c r="M345" s="179"/>
      <c r="N345" s="179"/>
      <c r="O345" s="179"/>
      <c r="P345" s="179"/>
      <c r="Q345" s="179"/>
      <c r="R345" s="183"/>
    </row>
    <row r="346" spans="11:18" ht="15" customHeight="1" x14ac:dyDescent="0.2">
      <c r="K346" s="179"/>
      <c r="L346" s="179"/>
      <c r="M346" s="179"/>
      <c r="N346" s="179"/>
      <c r="O346" s="179"/>
      <c r="P346" s="179"/>
      <c r="Q346" s="179"/>
      <c r="R346" s="183"/>
    </row>
    <row r="347" spans="11:18" ht="15" customHeight="1" x14ac:dyDescent="0.2">
      <c r="K347" s="179"/>
      <c r="L347" s="179"/>
      <c r="M347" s="179"/>
      <c r="N347" s="179"/>
      <c r="O347" s="179"/>
      <c r="P347" s="179"/>
      <c r="Q347" s="179"/>
      <c r="R347" s="183"/>
    </row>
    <row r="348" spans="11:18" ht="15" customHeight="1" x14ac:dyDescent="0.2">
      <c r="K348" s="179"/>
      <c r="L348" s="179"/>
      <c r="M348" s="179"/>
      <c r="N348" s="179"/>
      <c r="O348" s="179"/>
      <c r="P348" s="179"/>
      <c r="Q348" s="179"/>
      <c r="R348" s="183"/>
    </row>
    <row r="349" spans="11:18" ht="15" customHeight="1" x14ac:dyDescent="0.2">
      <c r="K349" s="179"/>
      <c r="L349" s="179"/>
      <c r="M349" s="179"/>
      <c r="N349" s="179"/>
      <c r="O349" s="179"/>
      <c r="P349" s="179"/>
      <c r="Q349" s="179"/>
      <c r="R349" s="183"/>
    </row>
    <row r="350" spans="11:18" ht="15" customHeight="1" x14ac:dyDescent="0.2">
      <c r="K350" s="179"/>
      <c r="L350" s="179"/>
      <c r="M350" s="179"/>
      <c r="N350" s="179"/>
      <c r="O350" s="179"/>
      <c r="P350" s="179"/>
      <c r="Q350" s="179"/>
      <c r="R350" s="183"/>
    </row>
    <row r="351" spans="11:18" ht="15" customHeight="1" x14ac:dyDescent="0.2">
      <c r="K351" s="179"/>
      <c r="L351" s="179"/>
      <c r="M351" s="179"/>
      <c r="N351" s="179"/>
      <c r="O351" s="179"/>
      <c r="P351" s="179"/>
      <c r="Q351" s="179"/>
      <c r="R351" s="183"/>
    </row>
    <row r="352" spans="11:18" ht="15" customHeight="1" x14ac:dyDescent="0.2">
      <c r="K352" s="179"/>
      <c r="L352" s="179"/>
      <c r="M352" s="179"/>
      <c r="N352" s="179"/>
      <c r="O352" s="179"/>
      <c r="P352" s="179"/>
      <c r="Q352" s="179"/>
      <c r="R352" s="183"/>
    </row>
    <row r="353" spans="11:18" ht="15" customHeight="1" x14ac:dyDescent="0.2">
      <c r="K353" s="179"/>
      <c r="L353" s="179"/>
      <c r="M353" s="179"/>
      <c r="N353" s="179"/>
      <c r="O353" s="179"/>
      <c r="P353" s="179"/>
      <c r="Q353" s="179"/>
      <c r="R353" s="183"/>
    </row>
    <row r="354" spans="11:18" ht="15" customHeight="1" x14ac:dyDescent="0.2">
      <c r="K354" s="179"/>
      <c r="L354" s="179"/>
      <c r="M354" s="179"/>
      <c r="N354" s="179"/>
      <c r="O354" s="179"/>
      <c r="P354" s="179"/>
      <c r="Q354" s="179"/>
      <c r="R354" s="183"/>
    </row>
    <row r="355" spans="11:18" ht="15" customHeight="1" x14ac:dyDescent="0.2">
      <c r="K355" s="179"/>
      <c r="L355" s="179"/>
      <c r="M355" s="179"/>
      <c r="N355" s="179"/>
      <c r="O355" s="179"/>
      <c r="P355" s="179"/>
      <c r="Q355" s="179"/>
      <c r="R355" s="183"/>
    </row>
    <row r="356" spans="11:18" ht="15" customHeight="1" x14ac:dyDescent="0.2">
      <c r="K356" s="179"/>
      <c r="L356" s="179"/>
      <c r="M356" s="179"/>
      <c r="N356" s="179"/>
      <c r="O356" s="179"/>
      <c r="P356" s="179"/>
      <c r="Q356" s="179"/>
      <c r="R356" s="183"/>
    </row>
    <row r="357" spans="11:18" ht="15" customHeight="1" x14ac:dyDescent="0.2">
      <c r="K357" s="179"/>
      <c r="L357" s="179"/>
      <c r="M357" s="179"/>
      <c r="N357" s="179"/>
      <c r="O357" s="179"/>
      <c r="P357" s="179"/>
      <c r="Q357" s="179"/>
      <c r="R357" s="183"/>
    </row>
    <row r="358" spans="11:18" ht="15" customHeight="1" x14ac:dyDescent="0.2">
      <c r="K358" s="179"/>
      <c r="L358" s="179"/>
      <c r="M358" s="179"/>
      <c r="N358" s="179"/>
      <c r="O358" s="179"/>
      <c r="P358" s="179"/>
      <c r="Q358" s="179"/>
      <c r="R358" s="183"/>
    </row>
    <row r="359" spans="11:18" ht="15" customHeight="1" x14ac:dyDescent="0.2">
      <c r="K359" s="179"/>
      <c r="L359" s="179"/>
      <c r="M359" s="179"/>
      <c r="N359" s="179"/>
      <c r="O359" s="179"/>
      <c r="P359" s="179"/>
      <c r="Q359" s="179"/>
      <c r="R359" s="183"/>
    </row>
    <row r="360" spans="11:18" ht="15" customHeight="1" x14ac:dyDescent="0.2">
      <c r="K360" s="179"/>
      <c r="L360" s="179"/>
      <c r="M360" s="179"/>
      <c r="N360" s="179"/>
      <c r="O360" s="179"/>
      <c r="P360" s="179"/>
      <c r="Q360" s="179"/>
      <c r="R360" s="183"/>
    </row>
    <row r="361" spans="11:18" ht="15" customHeight="1" x14ac:dyDescent="0.2">
      <c r="K361" s="179"/>
      <c r="L361" s="179"/>
      <c r="M361" s="179"/>
      <c r="N361" s="179"/>
      <c r="O361" s="179"/>
      <c r="P361" s="179"/>
      <c r="Q361" s="179"/>
      <c r="R361" s="183"/>
    </row>
    <row r="362" spans="11:18" ht="15" customHeight="1" x14ac:dyDescent="0.2">
      <c r="K362" s="179"/>
      <c r="L362" s="179"/>
      <c r="M362" s="179"/>
      <c r="N362" s="179"/>
      <c r="O362" s="179"/>
      <c r="P362" s="179"/>
      <c r="Q362" s="179"/>
      <c r="R362" s="183"/>
    </row>
    <row r="363" spans="11:18" ht="15" customHeight="1" x14ac:dyDescent="0.2">
      <c r="K363" s="179"/>
      <c r="L363" s="179"/>
      <c r="M363" s="179"/>
      <c r="N363" s="179"/>
      <c r="O363" s="179"/>
      <c r="P363" s="179"/>
      <c r="Q363" s="179"/>
      <c r="R363" s="183"/>
    </row>
    <row r="364" spans="11:18" ht="15" customHeight="1" x14ac:dyDescent="0.2">
      <c r="K364" s="179"/>
      <c r="L364" s="179"/>
      <c r="M364" s="179"/>
      <c r="N364" s="179"/>
      <c r="O364" s="179"/>
      <c r="P364" s="179"/>
      <c r="Q364" s="179"/>
      <c r="R364" s="183"/>
    </row>
    <row r="365" spans="11:18" ht="15" customHeight="1" x14ac:dyDescent="0.2">
      <c r="K365" s="179"/>
      <c r="L365" s="179"/>
      <c r="M365" s="179"/>
      <c r="N365" s="179"/>
      <c r="O365" s="179"/>
      <c r="P365" s="179"/>
      <c r="Q365" s="179"/>
      <c r="R365" s="183"/>
    </row>
    <row r="366" spans="11:18" ht="15" customHeight="1" x14ac:dyDescent="0.2">
      <c r="K366" s="179"/>
      <c r="L366" s="179"/>
      <c r="M366" s="179"/>
      <c r="N366" s="179"/>
      <c r="O366" s="179"/>
      <c r="P366" s="179"/>
      <c r="Q366" s="179"/>
      <c r="R366" s="183"/>
    </row>
    <row r="367" spans="11:18" ht="15" customHeight="1" x14ac:dyDescent="0.2">
      <c r="K367" s="179"/>
      <c r="L367" s="179"/>
      <c r="M367" s="179"/>
      <c r="N367" s="179"/>
      <c r="O367" s="179"/>
      <c r="P367" s="179"/>
      <c r="Q367" s="179"/>
      <c r="R367" s="183"/>
    </row>
    <row r="368" spans="11:18" ht="15" customHeight="1" x14ac:dyDescent="0.2">
      <c r="K368" s="179"/>
      <c r="L368" s="179"/>
      <c r="M368" s="179"/>
      <c r="N368" s="179"/>
      <c r="O368" s="179"/>
      <c r="P368" s="179"/>
      <c r="Q368" s="179"/>
      <c r="R368" s="183"/>
    </row>
    <row r="369" spans="11:18" ht="15" customHeight="1" x14ac:dyDescent="0.2">
      <c r="K369" s="179"/>
      <c r="L369" s="179"/>
      <c r="M369" s="179"/>
      <c r="N369" s="179"/>
      <c r="O369" s="179"/>
      <c r="P369" s="179"/>
      <c r="Q369" s="179"/>
      <c r="R369" s="183"/>
    </row>
    <row r="370" spans="11:18" ht="15" customHeight="1" x14ac:dyDescent="0.2">
      <c r="K370" s="179"/>
      <c r="L370" s="179"/>
      <c r="M370" s="179"/>
      <c r="N370" s="179"/>
      <c r="O370" s="179"/>
      <c r="P370" s="179"/>
      <c r="Q370" s="179"/>
      <c r="R370" s="183"/>
    </row>
    <row r="371" spans="11:18" ht="15" customHeight="1" x14ac:dyDescent="0.2">
      <c r="K371" s="179"/>
      <c r="L371" s="179"/>
      <c r="M371" s="179"/>
      <c r="N371" s="179"/>
      <c r="O371" s="179"/>
      <c r="P371" s="179"/>
      <c r="Q371" s="179"/>
      <c r="R371" s="183"/>
    </row>
    <row r="372" spans="11:18" ht="15" customHeight="1" x14ac:dyDescent="0.2">
      <c r="K372" s="179"/>
      <c r="L372" s="179"/>
      <c r="M372" s="179"/>
      <c r="N372" s="179"/>
      <c r="O372" s="179"/>
      <c r="P372" s="179"/>
      <c r="Q372" s="179"/>
      <c r="R372" s="183"/>
    </row>
    <row r="373" spans="11:18" ht="15" customHeight="1" x14ac:dyDescent="0.2">
      <c r="K373" s="179"/>
      <c r="L373" s="179"/>
      <c r="M373" s="179"/>
      <c r="N373" s="179"/>
      <c r="O373" s="179"/>
      <c r="P373" s="179"/>
      <c r="Q373" s="179"/>
      <c r="R373" s="183"/>
    </row>
    <row r="374" spans="11:18" ht="15" customHeight="1" x14ac:dyDescent="0.2">
      <c r="K374" s="179"/>
      <c r="L374" s="179"/>
      <c r="M374" s="179"/>
      <c r="N374" s="179"/>
      <c r="O374" s="179"/>
      <c r="P374" s="179"/>
      <c r="Q374" s="179"/>
      <c r="R374" s="183"/>
    </row>
    <row r="375" spans="11:18" ht="15" customHeight="1" x14ac:dyDescent="0.2">
      <c r="K375" s="179"/>
      <c r="L375" s="179"/>
      <c r="M375" s="179"/>
      <c r="N375" s="179"/>
      <c r="O375" s="179"/>
      <c r="P375" s="179"/>
      <c r="Q375" s="179"/>
      <c r="R375" s="183"/>
    </row>
    <row r="376" spans="11:18" ht="15" customHeight="1" x14ac:dyDescent="0.2">
      <c r="K376" s="179"/>
      <c r="L376" s="179"/>
      <c r="M376" s="179"/>
      <c r="N376" s="179"/>
      <c r="O376" s="179"/>
      <c r="P376" s="179"/>
      <c r="Q376" s="179"/>
      <c r="R376" s="183"/>
    </row>
    <row r="377" spans="11:18" ht="15" customHeight="1" x14ac:dyDescent="0.2">
      <c r="K377" s="179"/>
      <c r="L377" s="179"/>
      <c r="M377" s="179"/>
      <c r="N377" s="179"/>
      <c r="O377" s="179"/>
      <c r="P377" s="179"/>
      <c r="Q377" s="179"/>
      <c r="R377" s="183"/>
    </row>
    <row r="378" spans="11:18" ht="15" customHeight="1" x14ac:dyDescent="0.2">
      <c r="K378" s="179"/>
      <c r="L378" s="179"/>
      <c r="M378" s="179"/>
      <c r="N378" s="179"/>
      <c r="O378" s="179"/>
      <c r="P378" s="179"/>
      <c r="Q378" s="179"/>
      <c r="R378" s="183"/>
    </row>
    <row r="379" spans="11:18" ht="15" customHeight="1" x14ac:dyDescent="0.2">
      <c r="K379" s="179"/>
      <c r="L379" s="179"/>
      <c r="M379" s="179"/>
      <c r="N379" s="179"/>
      <c r="O379" s="179"/>
      <c r="P379" s="179"/>
      <c r="Q379" s="179"/>
      <c r="R379" s="183"/>
    </row>
    <row r="380" spans="11:18" ht="15" customHeight="1" x14ac:dyDescent="0.2">
      <c r="K380" s="179"/>
      <c r="L380" s="179"/>
      <c r="M380" s="179"/>
      <c r="N380" s="179"/>
      <c r="O380" s="179"/>
      <c r="P380" s="179"/>
      <c r="Q380" s="179"/>
      <c r="R380" s="183"/>
    </row>
    <row r="381" spans="11:18" ht="15" customHeight="1" x14ac:dyDescent="0.2">
      <c r="K381" s="179"/>
      <c r="L381" s="179"/>
      <c r="M381" s="179"/>
      <c r="N381" s="179"/>
      <c r="O381" s="179"/>
      <c r="P381" s="179"/>
      <c r="Q381" s="179"/>
      <c r="R381" s="183"/>
    </row>
    <row r="382" spans="11:18" ht="15" customHeight="1" x14ac:dyDescent="0.2">
      <c r="K382" s="179"/>
      <c r="L382" s="179"/>
      <c r="M382" s="179"/>
      <c r="N382" s="179"/>
      <c r="O382" s="179"/>
      <c r="P382" s="179"/>
      <c r="Q382" s="179"/>
      <c r="R382" s="183"/>
    </row>
    <row r="383" spans="11:18" ht="15" customHeight="1" x14ac:dyDescent="0.2">
      <c r="K383" s="179"/>
      <c r="L383" s="179"/>
      <c r="M383" s="179"/>
      <c r="N383" s="179"/>
      <c r="O383" s="179"/>
      <c r="P383" s="179"/>
      <c r="Q383" s="179"/>
      <c r="R383" s="183"/>
    </row>
    <row r="384" spans="11:18" ht="15" customHeight="1" x14ac:dyDescent="0.2">
      <c r="K384" s="179"/>
      <c r="L384" s="179"/>
      <c r="M384" s="179"/>
      <c r="N384" s="179"/>
      <c r="O384" s="179"/>
      <c r="P384" s="179"/>
      <c r="Q384" s="179"/>
      <c r="R384" s="183"/>
    </row>
    <row r="385" spans="11:18" ht="15" customHeight="1" x14ac:dyDescent="0.2">
      <c r="K385" s="179"/>
      <c r="L385" s="179"/>
      <c r="M385" s="179"/>
      <c r="N385" s="179"/>
      <c r="O385" s="179"/>
      <c r="P385" s="179"/>
      <c r="Q385" s="179"/>
      <c r="R385" s="183"/>
    </row>
    <row r="386" spans="11:18" ht="15" customHeight="1" x14ac:dyDescent="0.2">
      <c r="K386" s="179"/>
      <c r="L386" s="179"/>
      <c r="M386" s="179"/>
      <c r="N386" s="179"/>
      <c r="O386" s="179"/>
      <c r="P386" s="179"/>
      <c r="Q386" s="179"/>
      <c r="R386" s="183"/>
    </row>
    <row r="387" spans="11:18" ht="15" customHeight="1" x14ac:dyDescent="0.2">
      <c r="K387" s="179"/>
      <c r="L387" s="179"/>
      <c r="M387" s="179"/>
      <c r="N387" s="179"/>
      <c r="O387" s="179"/>
      <c r="P387" s="179"/>
      <c r="Q387" s="179"/>
      <c r="R387" s="183"/>
    </row>
    <row r="388" spans="11:18" ht="15" customHeight="1" x14ac:dyDescent="0.2">
      <c r="K388" s="179"/>
      <c r="L388" s="179"/>
      <c r="M388" s="179"/>
      <c r="N388" s="179"/>
      <c r="O388" s="179"/>
      <c r="P388" s="179"/>
      <c r="Q388" s="179"/>
      <c r="R388" s="183"/>
    </row>
    <row r="389" spans="11:18" ht="15" customHeight="1" x14ac:dyDescent="0.2">
      <c r="K389" s="179"/>
      <c r="L389" s="179"/>
      <c r="M389" s="179"/>
      <c r="N389" s="179"/>
      <c r="O389" s="179"/>
      <c r="P389" s="179"/>
      <c r="Q389" s="179"/>
      <c r="R389" s="183"/>
    </row>
    <row r="390" spans="11:18" ht="15" customHeight="1" x14ac:dyDescent="0.2">
      <c r="K390" s="179"/>
      <c r="L390" s="179"/>
      <c r="M390" s="179"/>
      <c r="N390" s="179"/>
      <c r="O390" s="179"/>
      <c r="P390" s="179"/>
      <c r="Q390" s="179"/>
      <c r="R390" s="183"/>
    </row>
    <row r="391" spans="11:18" ht="15" customHeight="1" x14ac:dyDescent="0.2">
      <c r="K391" s="179"/>
      <c r="L391" s="179"/>
      <c r="M391" s="179"/>
      <c r="N391" s="179"/>
      <c r="O391" s="179"/>
      <c r="P391" s="179"/>
      <c r="Q391" s="179"/>
      <c r="R391" s="183"/>
    </row>
    <row r="392" spans="11:18" ht="15" customHeight="1" x14ac:dyDescent="0.2">
      <c r="K392" s="179"/>
      <c r="L392" s="179"/>
      <c r="M392" s="179"/>
      <c r="N392" s="179"/>
      <c r="O392" s="179"/>
      <c r="P392" s="179"/>
      <c r="Q392" s="179"/>
      <c r="R392" s="183"/>
    </row>
    <row r="393" spans="11:18" ht="15" customHeight="1" x14ac:dyDescent="0.2">
      <c r="K393" s="179"/>
      <c r="L393" s="179"/>
      <c r="M393" s="179"/>
      <c r="N393" s="179"/>
      <c r="O393" s="179"/>
      <c r="P393" s="179"/>
      <c r="Q393" s="179"/>
      <c r="R393" s="183"/>
    </row>
    <row r="394" spans="11:18" ht="15" customHeight="1" x14ac:dyDescent="0.2">
      <c r="K394" s="179"/>
      <c r="L394" s="179"/>
      <c r="M394" s="179"/>
      <c r="N394" s="179"/>
      <c r="O394" s="179"/>
      <c r="P394" s="179"/>
      <c r="Q394" s="179"/>
      <c r="R394" s="183"/>
    </row>
    <row r="395" spans="11:18" ht="15" customHeight="1" x14ac:dyDescent="0.2">
      <c r="K395" s="179"/>
      <c r="L395" s="179"/>
      <c r="M395" s="179"/>
      <c r="N395" s="179"/>
      <c r="O395" s="179"/>
      <c r="P395" s="179"/>
      <c r="Q395" s="179"/>
      <c r="R395" s="183"/>
    </row>
    <row r="396" spans="11:18" ht="15" customHeight="1" x14ac:dyDescent="0.2">
      <c r="K396" s="179"/>
      <c r="L396" s="179"/>
      <c r="M396" s="179"/>
      <c r="N396" s="179"/>
      <c r="O396" s="179"/>
      <c r="P396" s="179"/>
      <c r="Q396" s="179"/>
      <c r="R396" s="183"/>
    </row>
    <row r="397" spans="11:18" ht="15" customHeight="1" x14ac:dyDescent="0.2">
      <c r="K397" s="179"/>
      <c r="L397" s="179"/>
      <c r="M397" s="179"/>
      <c r="N397" s="179"/>
      <c r="O397" s="179"/>
      <c r="P397" s="179"/>
      <c r="Q397" s="179"/>
      <c r="R397" s="183"/>
    </row>
    <row r="398" spans="11:18" ht="15" customHeight="1" x14ac:dyDescent="0.2">
      <c r="K398" s="179"/>
      <c r="L398" s="179"/>
      <c r="M398" s="179"/>
      <c r="N398" s="179"/>
      <c r="O398" s="179"/>
      <c r="P398" s="179"/>
      <c r="Q398" s="179"/>
      <c r="R398" s="183"/>
    </row>
    <row r="399" spans="11:18" ht="15" customHeight="1" x14ac:dyDescent="0.2">
      <c r="K399" s="179"/>
      <c r="L399" s="179"/>
      <c r="M399" s="179"/>
      <c r="N399" s="179"/>
      <c r="O399" s="179"/>
      <c r="P399" s="179"/>
      <c r="Q399" s="179"/>
      <c r="R399" s="183"/>
    </row>
    <row r="400" spans="11:18" ht="15" customHeight="1" x14ac:dyDescent="0.2">
      <c r="K400" s="179"/>
      <c r="L400" s="179"/>
      <c r="M400" s="179"/>
      <c r="N400" s="179"/>
      <c r="O400" s="179"/>
      <c r="P400" s="179"/>
      <c r="Q400" s="179"/>
      <c r="R400" s="183"/>
    </row>
    <row r="401" spans="11:18" ht="15" customHeight="1" x14ac:dyDescent="0.2">
      <c r="K401" s="179"/>
      <c r="L401" s="179"/>
      <c r="M401" s="179"/>
      <c r="N401" s="179"/>
      <c r="O401" s="179"/>
      <c r="P401" s="179"/>
      <c r="Q401" s="179"/>
      <c r="R401" s="183"/>
    </row>
    <row r="402" spans="11:18" ht="15" customHeight="1" x14ac:dyDescent="0.2">
      <c r="K402" s="179"/>
      <c r="L402" s="179"/>
      <c r="M402" s="179"/>
      <c r="N402" s="179"/>
      <c r="O402" s="179"/>
      <c r="P402" s="179"/>
      <c r="Q402" s="179"/>
      <c r="R402" s="183"/>
    </row>
    <row r="403" spans="11:18" ht="15" customHeight="1" x14ac:dyDescent="0.2">
      <c r="K403" s="179"/>
      <c r="L403" s="179"/>
      <c r="M403" s="179"/>
      <c r="N403" s="179"/>
      <c r="O403" s="179"/>
      <c r="P403" s="179"/>
      <c r="Q403" s="179"/>
      <c r="R403" s="183"/>
    </row>
    <row r="404" spans="11:18" ht="15" customHeight="1" x14ac:dyDescent="0.2">
      <c r="K404" s="179"/>
      <c r="L404" s="179"/>
      <c r="M404" s="179"/>
      <c r="N404" s="179"/>
      <c r="O404" s="179"/>
      <c r="P404" s="179"/>
      <c r="Q404" s="179"/>
      <c r="R404" s="183"/>
    </row>
    <row r="405" spans="11:18" ht="15" customHeight="1" x14ac:dyDescent="0.2">
      <c r="K405" s="179"/>
      <c r="L405" s="179"/>
      <c r="M405" s="179"/>
      <c r="N405" s="179"/>
      <c r="O405" s="179"/>
      <c r="P405" s="179"/>
      <c r="Q405" s="179"/>
      <c r="R405" s="183"/>
    </row>
    <row r="406" spans="11:18" ht="15" customHeight="1" x14ac:dyDescent="0.2">
      <c r="K406" s="179"/>
      <c r="L406" s="179"/>
      <c r="M406" s="179"/>
      <c r="N406" s="179"/>
      <c r="O406" s="179"/>
      <c r="P406" s="179"/>
      <c r="Q406" s="179"/>
      <c r="R406" s="183"/>
    </row>
    <row r="407" spans="11:18" ht="15" customHeight="1" x14ac:dyDescent="0.2">
      <c r="K407" s="179"/>
      <c r="L407" s="179"/>
      <c r="M407" s="179"/>
      <c r="N407" s="179"/>
      <c r="O407" s="179"/>
      <c r="P407" s="179"/>
      <c r="Q407" s="179"/>
      <c r="R407" s="183"/>
    </row>
    <row r="408" spans="11:18" ht="15" customHeight="1" x14ac:dyDescent="0.2">
      <c r="K408" s="179"/>
      <c r="L408" s="179"/>
      <c r="M408" s="179"/>
      <c r="N408" s="179"/>
      <c r="O408" s="179"/>
      <c r="P408" s="179"/>
      <c r="Q408" s="179"/>
      <c r="R408" s="183"/>
    </row>
    <row r="409" spans="11:18" ht="15" customHeight="1" x14ac:dyDescent="0.2">
      <c r="K409" s="179"/>
      <c r="L409" s="179"/>
      <c r="M409" s="179"/>
      <c r="N409" s="179"/>
      <c r="O409" s="179"/>
      <c r="P409" s="179"/>
      <c r="Q409" s="179"/>
      <c r="R409" s="183"/>
    </row>
    <row r="410" spans="11:18" ht="15" customHeight="1" x14ac:dyDescent="0.2">
      <c r="K410" s="179"/>
      <c r="L410" s="179"/>
      <c r="M410" s="179"/>
      <c r="N410" s="179"/>
      <c r="O410" s="179"/>
      <c r="P410" s="179"/>
      <c r="Q410" s="179"/>
      <c r="R410" s="183"/>
    </row>
    <row r="411" spans="11:18" ht="15" customHeight="1" x14ac:dyDescent="0.2">
      <c r="K411" s="179"/>
      <c r="L411" s="179"/>
      <c r="M411" s="179"/>
      <c r="N411" s="179"/>
      <c r="O411" s="179"/>
      <c r="P411" s="179"/>
      <c r="Q411" s="179"/>
      <c r="R411" s="183"/>
    </row>
    <row r="412" spans="11:18" ht="15" customHeight="1" x14ac:dyDescent="0.2">
      <c r="K412" s="179"/>
      <c r="L412" s="179"/>
      <c r="M412" s="179"/>
      <c r="N412" s="179"/>
      <c r="O412" s="179"/>
      <c r="P412" s="179"/>
      <c r="Q412" s="179"/>
      <c r="R412" s="183"/>
    </row>
    <row r="413" spans="11:18" ht="15" customHeight="1" x14ac:dyDescent="0.2">
      <c r="K413" s="179"/>
      <c r="L413" s="179"/>
      <c r="M413" s="179"/>
      <c r="N413" s="179"/>
      <c r="O413" s="179"/>
      <c r="P413" s="179"/>
      <c r="Q413" s="179"/>
      <c r="R413" s="183"/>
    </row>
    <row r="414" spans="11:18" ht="15" customHeight="1" x14ac:dyDescent="0.2">
      <c r="K414" s="179"/>
      <c r="L414" s="179"/>
      <c r="M414" s="179"/>
      <c r="N414" s="179"/>
      <c r="O414" s="179"/>
      <c r="P414" s="179"/>
      <c r="Q414" s="179"/>
      <c r="R414" s="183"/>
    </row>
    <row r="415" spans="11:18" ht="15" customHeight="1" x14ac:dyDescent="0.2">
      <c r="K415" s="179"/>
      <c r="L415" s="179"/>
      <c r="M415" s="179"/>
      <c r="N415" s="179"/>
      <c r="O415" s="179"/>
      <c r="P415" s="179"/>
      <c r="Q415" s="179"/>
      <c r="R415" s="183"/>
    </row>
    <row r="416" spans="11:18" ht="15" customHeight="1" x14ac:dyDescent="0.2">
      <c r="K416" s="179"/>
      <c r="L416" s="179"/>
      <c r="M416" s="179"/>
      <c r="N416" s="179"/>
      <c r="O416" s="179"/>
      <c r="P416" s="179"/>
      <c r="Q416" s="179"/>
      <c r="R416" s="183"/>
    </row>
    <row r="417" spans="11:18" ht="15" customHeight="1" x14ac:dyDescent="0.2">
      <c r="K417" s="179"/>
      <c r="L417" s="179"/>
      <c r="M417" s="179"/>
      <c r="N417" s="179"/>
      <c r="O417" s="179"/>
      <c r="P417" s="179"/>
      <c r="Q417" s="179"/>
      <c r="R417" s="183"/>
    </row>
    <row r="418" spans="11:18" ht="15" customHeight="1" x14ac:dyDescent="0.2">
      <c r="K418" s="179"/>
      <c r="L418" s="179"/>
      <c r="M418" s="179"/>
      <c r="N418" s="179"/>
      <c r="O418" s="179"/>
      <c r="P418" s="179"/>
      <c r="Q418" s="179"/>
      <c r="R418" s="183"/>
    </row>
    <row r="419" spans="11:18" ht="15" customHeight="1" x14ac:dyDescent="0.2">
      <c r="K419" s="179"/>
      <c r="L419" s="179"/>
      <c r="M419" s="179"/>
      <c r="N419" s="179"/>
      <c r="O419" s="179"/>
      <c r="P419" s="179"/>
      <c r="Q419" s="179"/>
      <c r="R419" s="183"/>
    </row>
    <row r="420" spans="11:18" ht="15" customHeight="1" x14ac:dyDescent="0.2">
      <c r="K420" s="179"/>
      <c r="L420" s="179"/>
      <c r="M420" s="179"/>
      <c r="N420" s="179"/>
      <c r="O420" s="179"/>
      <c r="P420" s="179"/>
      <c r="Q420" s="179"/>
      <c r="R420" s="183"/>
    </row>
    <row r="421" spans="11:18" ht="15" customHeight="1" x14ac:dyDescent="0.2">
      <c r="K421" s="179"/>
      <c r="L421" s="179"/>
      <c r="M421" s="179"/>
      <c r="N421" s="179"/>
      <c r="O421" s="179"/>
      <c r="P421" s="179"/>
      <c r="Q421" s="179"/>
      <c r="R421" s="183"/>
    </row>
    <row r="422" spans="11:18" ht="15" customHeight="1" x14ac:dyDescent="0.2">
      <c r="K422" s="179"/>
      <c r="L422" s="179"/>
      <c r="M422" s="179"/>
      <c r="N422" s="179"/>
      <c r="O422" s="179"/>
      <c r="P422" s="179"/>
      <c r="Q422" s="179"/>
      <c r="R422" s="183"/>
    </row>
    <row r="423" spans="11:18" ht="15" customHeight="1" x14ac:dyDescent="0.2">
      <c r="K423" s="179"/>
      <c r="L423" s="179"/>
      <c r="M423" s="179"/>
      <c r="N423" s="179"/>
      <c r="O423" s="179"/>
      <c r="P423" s="179"/>
      <c r="Q423" s="179"/>
      <c r="R423" s="183"/>
    </row>
    <row r="424" spans="11:18" ht="15" customHeight="1" x14ac:dyDescent="0.2">
      <c r="K424" s="179"/>
      <c r="L424" s="179"/>
      <c r="M424" s="179"/>
      <c r="N424" s="179"/>
      <c r="O424" s="179"/>
      <c r="P424" s="179"/>
      <c r="Q424" s="179"/>
      <c r="R424" s="183"/>
    </row>
    <row r="425" spans="11:18" ht="15" customHeight="1" x14ac:dyDescent="0.2">
      <c r="K425" s="179"/>
      <c r="L425" s="179"/>
      <c r="M425" s="179"/>
      <c r="N425" s="179"/>
      <c r="O425" s="179"/>
      <c r="P425" s="179"/>
      <c r="Q425" s="179"/>
      <c r="R425" s="183"/>
    </row>
    <row r="426" spans="11:18" ht="15" customHeight="1" x14ac:dyDescent="0.2">
      <c r="K426" s="179"/>
      <c r="L426" s="179"/>
      <c r="M426" s="179"/>
      <c r="N426" s="179"/>
      <c r="O426" s="179"/>
      <c r="P426" s="179"/>
      <c r="Q426" s="179"/>
      <c r="R426" s="183"/>
    </row>
    <row r="427" spans="11:18" ht="15" customHeight="1" x14ac:dyDescent="0.2">
      <c r="K427" s="179"/>
      <c r="L427" s="179"/>
      <c r="M427" s="179"/>
      <c r="N427" s="179"/>
      <c r="O427" s="179"/>
      <c r="P427" s="179"/>
      <c r="Q427" s="179"/>
      <c r="R427" s="183"/>
    </row>
    <row r="428" spans="11:18" ht="15" customHeight="1" x14ac:dyDescent="0.2">
      <c r="K428" s="179"/>
      <c r="L428" s="179"/>
      <c r="M428" s="179"/>
      <c r="N428" s="179"/>
      <c r="O428" s="179"/>
      <c r="P428" s="179"/>
      <c r="Q428" s="179"/>
      <c r="R428" s="183"/>
    </row>
    <row r="429" spans="11:18" ht="15" customHeight="1" x14ac:dyDescent="0.2">
      <c r="K429" s="179"/>
      <c r="L429" s="179"/>
      <c r="M429" s="179"/>
      <c r="N429" s="179"/>
      <c r="O429" s="179"/>
      <c r="P429" s="179"/>
      <c r="Q429" s="179"/>
      <c r="R429" s="183"/>
    </row>
    <row r="430" spans="11:18" ht="15" customHeight="1" x14ac:dyDescent="0.2">
      <c r="K430" s="179"/>
      <c r="L430" s="179"/>
      <c r="M430" s="179"/>
      <c r="N430" s="179"/>
      <c r="O430" s="179"/>
      <c r="P430" s="179"/>
      <c r="Q430" s="179"/>
      <c r="R430" s="183"/>
    </row>
    <row r="431" spans="11:18" ht="15" customHeight="1" x14ac:dyDescent="0.2">
      <c r="K431" s="179"/>
      <c r="L431" s="179"/>
      <c r="M431" s="179"/>
      <c r="N431" s="179"/>
      <c r="O431" s="179"/>
      <c r="P431" s="179"/>
      <c r="Q431" s="179"/>
      <c r="R431" s="183"/>
    </row>
    <row r="432" spans="11:18" ht="15" customHeight="1" x14ac:dyDescent="0.2">
      <c r="K432" s="179"/>
      <c r="L432" s="179"/>
      <c r="M432" s="179"/>
      <c r="N432" s="179"/>
      <c r="O432" s="179"/>
      <c r="P432" s="179"/>
      <c r="Q432" s="179"/>
      <c r="R432" s="183"/>
    </row>
    <row r="433" spans="11:18" ht="15" customHeight="1" x14ac:dyDescent="0.2">
      <c r="K433" s="179"/>
      <c r="L433" s="179"/>
      <c r="M433" s="179"/>
      <c r="N433" s="179"/>
      <c r="O433" s="179"/>
      <c r="P433" s="179"/>
      <c r="Q433" s="179"/>
      <c r="R433" s="183"/>
    </row>
    <row r="434" spans="11:18" ht="15" customHeight="1" x14ac:dyDescent="0.2">
      <c r="K434" s="179"/>
      <c r="L434" s="179"/>
      <c r="M434" s="179"/>
      <c r="N434" s="179"/>
      <c r="O434" s="179"/>
      <c r="P434" s="179"/>
      <c r="Q434" s="179"/>
      <c r="R434" s="183"/>
    </row>
    <row r="435" spans="11:18" ht="15" customHeight="1" x14ac:dyDescent="0.2">
      <c r="K435" s="179"/>
      <c r="L435" s="179"/>
      <c r="M435" s="179"/>
      <c r="N435" s="179"/>
      <c r="O435" s="179"/>
      <c r="P435" s="179"/>
      <c r="Q435" s="179"/>
      <c r="R435" s="183"/>
    </row>
    <row r="436" spans="11:18" ht="15" customHeight="1" x14ac:dyDescent="0.2">
      <c r="K436" s="179"/>
      <c r="L436" s="179"/>
      <c r="M436" s="179"/>
      <c r="N436" s="179"/>
      <c r="O436" s="179"/>
      <c r="P436" s="179"/>
      <c r="Q436" s="179"/>
      <c r="R436" s="183"/>
    </row>
    <row r="437" spans="11:18" ht="15" customHeight="1" x14ac:dyDescent="0.2">
      <c r="K437" s="179"/>
      <c r="L437" s="179"/>
      <c r="M437" s="179"/>
      <c r="N437" s="179"/>
      <c r="O437" s="179"/>
      <c r="P437" s="179"/>
      <c r="Q437" s="179"/>
      <c r="R437" s="183"/>
    </row>
    <row r="438" spans="11:18" ht="15" customHeight="1" x14ac:dyDescent="0.2">
      <c r="K438" s="179"/>
      <c r="L438" s="179"/>
      <c r="M438" s="179"/>
      <c r="N438" s="179"/>
      <c r="O438" s="179"/>
      <c r="P438" s="179"/>
      <c r="Q438" s="179"/>
      <c r="R438" s="183"/>
    </row>
    <row r="439" spans="11:18" ht="15" customHeight="1" x14ac:dyDescent="0.2">
      <c r="K439" s="179"/>
      <c r="L439" s="179"/>
      <c r="M439" s="179"/>
      <c r="N439" s="179"/>
      <c r="O439" s="179"/>
      <c r="P439" s="179"/>
      <c r="Q439" s="179"/>
      <c r="R439" s="183"/>
    </row>
    <row r="440" spans="11:18" ht="15" customHeight="1" x14ac:dyDescent="0.2">
      <c r="K440" s="179"/>
      <c r="L440" s="179"/>
      <c r="M440" s="179"/>
      <c r="N440" s="179"/>
      <c r="O440" s="179"/>
      <c r="P440" s="179"/>
      <c r="Q440" s="179"/>
      <c r="R440" s="183"/>
    </row>
    <row r="441" spans="11:18" ht="15" customHeight="1" x14ac:dyDescent="0.2">
      <c r="K441" s="179"/>
      <c r="L441" s="179"/>
      <c r="M441" s="179"/>
      <c r="N441" s="179"/>
      <c r="O441" s="179"/>
      <c r="P441" s="179"/>
      <c r="Q441" s="179"/>
      <c r="R441" s="183"/>
    </row>
    <row r="442" spans="11:18" ht="15" customHeight="1" x14ac:dyDescent="0.2">
      <c r="K442" s="179"/>
      <c r="L442" s="179"/>
      <c r="M442" s="179"/>
      <c r="N442" s="179"/>
      <c r="O442" s="179"/>
      <c r="P442" s="179"/>
      <c r="Q442" s="179"/>
      <c r="R442" s="183"/>
    </row>
    <row r="443" spans="11:18" ht="15" customHeight="1" x14ac:dyDescent="0.2">
      <c r="K443" s="179"/>
      <c r="L443" s="179"/>
      <c r="M443" s="179"/>
      <c r="N443" s="179"/>
      <c r="O443" s="179"/>
      <c r="P443" s="179"/>
      <c r="Q443" s="179"/>
      <c r="R443" s="183"/>
    </row>
    <row r="444" spans="11:18" ht="15" customHeight="1" x14ac:dyDescent="0.2">
      <c r="K444" s="179"/>
      <c r="L444" s="179"/>
      <c r="M444" s="179"/>
      <c r="N444" s="179"/>
      <c r="O444" s="179"/>
      <c r="P444" s="179"/>
      <c r="Q444" s="179"/>
      <c r="R444" s="183"/>
    </row>
    <row r="445" spans="11:18" ht="15" customHeight="1" x14ac:dyDescent="0.2">
      <c r="K445" s="179"/>
      <c r="L445" s="179"/>
      <c r="M445" s="179"/>
      <c r="N445" s="179"/>
      <c r="O445" s="179"/>
      <c r="P445" s="179"/>
      <c r="Q445" s="179"/>
      <c r="R445" s="183"/>
    </row>
    <row r="446" spans="11:18" ht="15" customHeight="1" x14ac:dyDescent="0.2">
      <c r="K446" s="179"/>
      <c r="L446" s="179"/>
      <c r="M446" s="179"/>
      <c r="N446" s="179"/>
      <c r="O446" s="179"/>
      <c r="P446" s="179"/>
      <c r="Q446" s="179"/>
      <c r="R446" s="183"/>
    </row>
    <row r="447" spans="11:18" ht="15" customHeight="1" x14ac:dyDescent="0.2">
      <c r="K447" s="179"/>
      <c r="L447" s="179"/>
      <c r="M447" s="179"/>
      <c r="N447" s="179"/>
      <c r="O447" s="179"/>
      <c r="P447" s="179"/>
      <c r="Q447" s="179"/>
      <c r="R447" s="183"/>
    </row>
    <row r="448" spans="11:18" ht="15" customHeight="1" x14ac:dyDescent="0.2">
      <c r="K448" s="179"/>
      <c r="L448" s="179"/>
      <c r="M448" s="179"/>
      <c r="N448" s="179"/>
      <c r="O448" s="179"/>
      <c r="P448" s="179"/>
      <c r="Q448" s="179"/>
      <c r="R448" s="183"/>
    </row>
    <row r="449" spans="11:18" ht="15" customHeight="1" x14ac:dyDescent="0.2">
      <c r="K449" s="179"/>
      <c r="L449" s="179"/>
      <c r="M449" s="179"/>
      <c r="N449" s="179"/>
      <c r="O449" s="179"/>
      <c r="P449" s="179"/>
      <c r="Q449" s="179"/>
      <c r="R449" s="183"/>
    </row>
    <row r="450" spans="11:18" ht="15" customHeight="1" x14ac:dyDescent="0.2">
      <c r="K450" s="179"/>
      <c r="L450" s="179"/>
      <c r="M450" s="179"/>
      <c r="N450" s="179"/>
      <c r="O450" s="179"/>
      <c r="P450" s="179"/>
      <c r="Q450" s="179"/>
      <c r="R450" s="183"/>
    </row>
    <row r="451" spans="11:18" ht="15" customHeight="1" x14ac:dyDescent="0.2">
      <c r="K451" s="179"/>
      <c r="L451" s="179"/>
      <c r="M451" s="179"/>
      <c r="N451" s="179"/>
      <c r="O451" s="179"/>
      <c r="P451" s="179"/>
      <c r="Q451" s="179"/>
      <c r="R451" s="183"/>
    </row>
    <row r="452" spans="11:18" ht="15" customHeight="1" x14ac:dyDescent="0.2">
      <c r="K452" s="179"/>
      <c r="L452" s="179"/>
      <c r="M452" s="179"/>
      <c r="N452" s="179"/>
      <c r="O452" s="179"/>
      <c r="P452" s="179"/>
      <c r="Q452" s="179"/>
      <c r="R452" s="183"/>
    </row>
    <row r="453" spans="11:18" ht="15" customHeight="1" x14ac:dyDescent="0.2">
      <c r="K453" s="179"/>
      <c r="L453" s="179"/>
      <c r="M453" s="179"/>
      <c r="N453" s="179"/>
      <c r="O453" s="179"/>
      <c r="P453" s="179"/>
      <c r="Q453" s="179"/>
      <c r="R453" s="183"/>
    </row>
    <row r="454" spans="11:18" ht="15" customHeight="1" x14ac:dyDescent="0.2">
      <c r="K454" s="179"/>
      <c r="L454" s="179"/>
      <c r="M454" s="179"/>
      <c r="N454" s="179"/>
      <c r="O454" s="179"/>
      <c r="P454" s="179"/>
      <c r="Q454" s="179"/>
      <c r="R454" s="183"/>
    </row>
    <row r="455" spans="11:18" ht="15" customHeight="1" x14ac:dyDescent="0.2">
      <c r="K455" s="179"/>
      <c r="L455" s="179"/>
      <c r="M455" s="179"/>
      <c r="N455" s="179"/>
      <c r="O455" s="179"/>
      <c r="P455" s="179"/>
      <c r="Q455" s="179"/>
      <c r="R455" s="183"/>
    </row>
    <row r="456" spans="11:18" ht="15" customHeight="1" x14ac:dyDescent="0.2">
      <c r="K456" s="179"/>
      <c r="L456" s="179"/>
      <c r="M456" s="179"/>
      <c r="N456" s="179"/>
      <c r="O456" s="179"/>
      <c r="P456" s="179"/>
      <c r="Q456" s="179"/>
      <c r="R456" s="183"/>
    </row>
    <row r="457" spans="11:18" ht="15" customHeight="1" x14ac:dyDescent="0.2">
      <c r="K457" s="179"/>
      <c r="L457" s="179"/>
      <c r="M457" s="179"/>
      <c r="N457" s="179"/>
      <c r="O457" s="179"/>
      <c r="P457" s="179"/>
      <c r="Q457" s="179"/>
      <c r="R457" s="183"/>
    </row>
    <row r="458" spans="11:18" ht="15" customHeight="1" x14ac:dyDescent="0.2">
      <c r="K458" s="179"/>
      <c r="L458" s="179"/>
      <c r="M458" s="179"/>
      <c r="N458" s="179"/>
      <c r="O458" s="179"/>
      <c r="P458" s="179"/>
      <c r="Q458" s="179"/>
      <c r="R458" s="183"/>
    </row>
    <row r="459" spans="11:18" ht="15" customHeight="1" x14ac:dyDescent="0.2">
      <c r="K459" s="179"/>
      <c r="L459" s="179"/>
      <c r="M459" s="179"/>
      <c r="N459" s="179"/>
      <c r="O459" s="179"/>
      <c r="P459" s="179"/>
      <c r="Q459" s="179"/>
      <c r="R459" s="183"/>
    </row>
    <row r="460" spans="11:18" ht="15" customHeight="1" x14ac:dyDescent="0.2">
      <c r="K460" s="179"/>
      <c r="L460" s="179"/>
      <c r="M460" s="179"/>
      <c r="N460" s="179"/>
      <c r="O460" s="179"/>
      <c r="P460" s="179"/>
      <c r="Q460" s="179"/>
      <c r="R460" s="183"/>
    </row>
    <row r="461" spans="11:18" ht="15" customHeight="1" x14ac:dyDescent="0.2">
      <c r="K461" s="179"/>
      <c r="L461" s="179"/>
      <c r="M461" s="179"/>
      <c r="N461" s="179"/>
      <c r="O461" s="179"/>
      <c r="P461" s="179"/>
      <c r="Q461" s="179"/>
      <c r="R461" s="183"/>
    </row>
    <row r="462" spans="11:18" ht="15" customHeight="1" x14ac:dyDescent="0.2">
      <c r="K462" s="179"/>
      <c r="L462" s="179"/>
      <c r="M462" s="179"/>
      <c r="N462" s="179"/>
      <c r="O462" s="179"/>
      <c r="P462" s="179"/>
      <c r="Q462" s="179"/>
      <c r="R462" s="183"/>
    </row>
    <row r="463" spans="11:18" ht="15" customHeight="1" x14ac:dyDescent="0.2">
      <c r="K463" s="179"/>
      <c r="L463" s="179"/>
      <c r="M463" s="179"/>
      <c r="N463" s="179"/>
      <c r="O463" s="179"/>
      <c r="P463" s="179"/>
      <c r="Q463" s="179"/>
      <c r="R463" s="183"/>
    </row>
    <row r="464" spans="11:18" ht="15" customHeight="1" x14ac:dyDescent="0.2">
      <c r="K464" s="179"/>
      <c r="L464" s="179"/>
      <c r="M464" s="179"/>
      <c r="N464" s="179"/>
      <c r="O464" s="179"/>
      <c r="P464" s="179"/>
      <c r="Q464" s="179"/>
      <c r="R464" s="183"/>
    </row>
    <row r="465" spans="11:18" ht="15" customHeight="1" x14ac:dyDescent="0.2">
      <c r="K465" s="179"/>
      <c r="L465" s="179"/>
      <c r="M465" s="179"/>
      <c r="N465" s="179"/>
      <c r="O465" s="179"/>
      <c r="P465" s="179"/>
      <c r="Q465" s="179"/>
      <c r="R465" s="183"/>
    </row>
    <row r="466" spans="11:18" ht="15" customHeight="1" x14ac:dyDescent="0.2">
      <c r="K466" s="179"/>
      <c r="L466" s="179"/>
      <c r="M466" s="179"/>
      <c r="N466" s="179"/>
      <c r="O466" s="179"/>
      <c r="P466" s="179"/>
      <c r="Q466" s="179"/>
      <c r="R466" s="183"/>
    </row>
    <row r="467" spans="11:18" ht="15" customHeight="1" x14ac:dyDescent="0.2">
      <c r="K467" s="179"/>
      <c r="L467" s="179"/>
      <c r="M467" s="179"/>
      <c r="N467" s="179"/>
      <c r="O467" s="179"/>
      <c r="P467" s="179"/>
      <c r="Q467" s="179"/>
      <c r="R467" s="183"/>
    </row>
    <row r="468" spans="11:18" ht="15" customHeight="1" x14ac:dyDescent="0.2">
      <c r="K468" s="179"/>
      <c r="L468" s="179"/>
      <c r="M468" s="179"/>
      <c r="N468" s="179"/>
      <c r="O468" s="179"/>
      <c r="P468" s="179"/>
      <c r="Q468" s="179"/>
      <c r="R468" s="183"/>
    </row>
    <row r="469" spans="11:18" ht="15" customHeight="1" x14ac:dyDescent="0.2">
      <c r="K469" s="179"/>
      <c r="L469" s="179"/>
      <c r="M469" s="179"/>
      <c r="N469" s="179"/>
      <c r="O469" s="179"/>
      <c r="P469" s="179"/>
      <c r="Q469" s="179"/>
      <c r="R469" s="183"/>
    </row>
    <row r="470" spans="11:18" ht="15" customHeight="1" x14ac:dyDescent="0.2">
      <c r="K470" s="179"/>
      <c r="L470" s="179"/>
      <c r="M470" s="179"/>
      <c r="N470" s="179"/>
      <c r="O470" s="179"/>
      <c r="P470" s="179"/>
      <c r="Q470" s="179"/>
      <c r="R470" s="183"/>
    </row>
    <row r="471" spans="11:18" ht="15" customHeight="1" x14ac:dyDescent="0.2">
      <c r="K471" s="179"/>
      <c r="L471" s="179"/>
      <c r="M471" s="179"/>
      <c r="N471" s="179"/>
      <c r="O471" s="179"/>
      <c r="P471" s="179"/>
      <c r="Q471" s="179"/>
      <c r="R471" s="183"/>
    </row>
    <row r="472" spans="11:18" ht="15" customHeight="1" x14ac:dyDescent="0.2">
      <c r="K472" s="179"/>
      <c r="L472" s="179"/>
      <c r="M472" s="179"/>
      <c r="N472" s="179"/>
      <c r="O472" s="179"/>
      <c r="P472" s="179"/>
      <c r="Q472" s="179"/>
      <c r="R472" s="183"/>
    </row>
    <row r="473" spans="11:18" ht="15" customHeight="1" x14ac:dyDescent="0.2">
      <c r="K473" s="179"/>
      <c r="L473" s="179"/>
      <c r="M473" s="179"/>
      <c r="N473" s="179"/>
      <c r="O473" s="179"/>
      <c r="P473" s="179"/>
      <c r="Q473" s="179"/>
      <c r="R473" s="183"/>
    </row>
    <row r="474" spans="11:18" ht="15" customHeight="1" x14ac:dyDescent="0.2">
      <c r="K474" s="179"/>
      <c r="L474" s="179"/>
      <c r="M474" s="179"/>
      <c r="N474" s="179"/>
      <c r="O474" s="179"/>
      <c r="P474" s="179"/>
      <c r="Q474" s="179"/>
      <c r="R474" s="183"/>
    </row>
    <row r="475" spans="11:18" ht="15" customHeight="1" x14ac:dyDescent="0.2">
      <c r="K475" s="179"/>
      <c r="L475" s="179"/>
      <c r="M475" s="179"/>
      <c r="N475" s="179"/>
      <c r="O475" s="179"/>
      <c r="P475" s="179"/>
      <c r="Q475" s="179"/>
      <c r="R475" s="183"/>
    </row>
    <row r="476" spans="11:18" ht="15" customHeight="1" x14ac:dyDescent="0.2">
      <c r="K476" s="179"/>
      <c r="L476" s="179"/>
      <c r="M476" s="179"/>
      <c r="N476" s="179"/>
      <c r="O476" s="179"/>
      <c r="P476" s="179"/>
      <c r="Q476" s="179"/>
      <c r="R476" s="183"/>
    </row>
    <row r="477" spans="11:18" ht="15" customHeight="1" x14ac:dyDescent="0.2">
      <c r="K477" s="179"/>
      <c r="L477" s="179"/>
      <c r="M477" s="179"/>
      <c r="N477" s="179"/>
      <c r="O477" s="179"/>
      <c r="P477" s="179"/>
      <c r="Q477" s="179"/>
      <c r="R477" s="183"/>
    </row>
    <row r="478" spans="11:18" ht="15" customHeight="1" x14ac:dyDescent="0.2">
      <c r="K478" s="179"/>
      <c r="L478" s="179"/>
      <c r="M478" s="179"/>
      <c r="N478" s="179"/>
      <c r="O478" s="179"/>
      <c r="P478" s="179"/>
      <c r="Q478" s="179"/>
      <c r="R478" s="183"/>
    </row>
    <row r="479" spans="11:18" ht="15" customHeight="1" x14ac:dyDescent="0.2">
      <c r="K479" s="179"/>
      <c r="L479" s="179"/>
      <c r="M479" s="179"/>
      <c r="N479" s="179"/>
      <c r="O479" s="179"/>
      <c r="P479" s="179"/>
      <c r="Q479" s="179"/>
      <c r="R479" s="183"/>
    </row>
    <row r="480" spans="11:18" ht="15" customHeight="1" x14ac:dyDescent="0.2">
      <c r="K480" s="179"/>
      <c r="L480" s="179"/>
      <c r="M480" s="179"/>
      <c r="N480" s="179"/>
      <c r="O480" s="179"/>
      <c r="P480" s="179"/>
      <c r="Q480" s="179"/>
      <c r="R480" s="183"/>
    </row>
    <row r="481" spans="11:18" ht="15" customHeight="1" x14ac:dyDescent="0.2">
      <c r="K481" s="179"/>
      <c r="L481" s="179"/>
      <c r="M481" s="179"/>
      <c r="N481" s="179"/>
      <c r="O481" s="179"/>
      <c r="P481" s="179"/>
      <c r="Q481" s="179"/>
      <c r="R481" s="183"/>
    </row>
    <row r="482" spans="11:18" ht="15" customHeight="1" x14ac:dyDescent="0.2">
      <c r="K482" s="179"/>
      <c r="L482" s="179"/>
      <c r="M482" s="179"/>
      <c r="N482" s="179"/>
      <c r="O482" s="179"/>
      <c r="P482" s="179"/>
      <c r="Q482" s="179"/>
      <c r="R482" s="183"/>
    </row>
    <row r="483" spans="11:18" ht="15" customHeight="1" x14ac:dyDescent="0.2">
      <c r="K483" s="179"/>
      <c r="L483" s="179"/>
      <c r="M483" s="179"/>
      <c r="N483" s="179"/>
      <c r="O483" s="179"/>
      <c r="P483" s="179"/>
      <c r="Q483" s="179"/>
      <c r="R483" s="183"/>
    </row>
    <row r="484" spans="11:18" ht="15" customHeight="1" x14ac:dyDescent="0.2">
      <c r="K484" s="179"/>
      <c r="L484" s="179"/>
      <c r="M484" s="179"/>
      <c r="N484" s="179"/>
      <c r="O484" s="179"/>
      <c r="P484" s="179"/>
      <c r="Q484" s="179"/>
      <c r="R484" s="183"/>
    </row>
    <row r="485" spans="11:18" ht="15" customHeight="1" x14ac:dyDescent="0.2">
      <c r="K485" s="179"/>
      <c r="L485" s="179"/>
      <c r="M485" s="179"/>
      <c r="N485" s="179"/>
      <c r="O485" s="179"/>
      <c r="P485" s="179"/>
      <c r="Q485" s="179"/>
      <c r="R485" s="183"/>
    </row>
    <row r="486" spans="11:18" ht="15" customHeight="1" x14ac:dyDescent="0.2">
      <c r="K486" s="179"/>
      <c r="L486" s="179"/>
      <c r="M486" s="179"/>
      <c r="N486" s="179"/>
      <c r="O486" s="179"/>
      <c r="P486" s="179"/>
      <c r="Q486" s="179"/>
      <c r="R486" s="183"/>
    </row>
    <row r="487" spans="11:18" ht="15" customHeight="1" x14ac:dyDescent="0.2">
      <c r="K487" s="179"/>
      <c r="L487" s="179"/>
      <c r="M487" s="179"/>
      <c r="N487" s="179"/>
      <c r="O487" s="179"/>
      <c r="P487" s="179"/>
      <c r="Q487" s="179"/>
      <c r="R487" s="183"/>
    </row>
    <row r="488" spans="11:18" ht="15" customHeight="1" x14ac:dyDescent="0.2">
      <c r="K488" s="179"/>
      <c r="L488" s="179"/>
      <c r="M488" s="179"/>
      <c r="N488" s="179"/>
      <c r="O488" s="179"/>
      <c r="P488" s="179"/>
      <c r="Q488" s="179"/>
      <c r="R488" s="183"/>
    </row>
    <row r="489" spans="11:18" ht="15" customHeight="1" x14ac:dyDescent="0.2">
      <c r="K489" s="179"/>
      <c r="L489" s="179"/>
      <c r="M489" s="179"/>
      <c r="N489" s="179"/>
      <c r="O489" s="179"/>
      <c r="P489" s="179"/>
      <c r="Q489" s="179"/>
      <c r="R489" s="183"/>
    </row>
    <row r="490" spans="11:18" ht="15" customHeight="1" x14ac:dyDescent="0.2">
      <c r="K490" s="179"/>
      <c r="L490" s="179"/>
      <c r="M490" s="179"/>
      <c r="N490" s="179"/>
      <c r="O490" s="179"/>
      <c r="P490" s="179"/>
      <c r="Q490" s="179"/>
      <c r="R490" s="183"/>
    </row>
    <row r="491" spans="11:18" ht="15" customHeight="1" x14ac:dyDescent="0.2">
      <c r="K491" s="179"/>
      <c r="L491" s="179"/>
      <c r="M491" s="179"/>
      <c r="N491" s="179"/>
      <c r="O491" s="179"/>
      <c r="P491" s="179"/>
      <c r="Q491" s="179"/>
      <c r="R491" s="183"/>
    </row>
    <row r="492" spans="11:18" ht="15" customHeight="1" x14ac:dyDescent="0.2">
      <c r="K492" s="179"/>
      <c r="L492" s="179"/>
      <c r="M492" s="179"/>
      <c r="N492" s="179"/>
      <c r="O492" s="179"/>
      <c r="P492" s="179"/>
      <c r="Q492" s="179"/>
      <c r="R492" s="183"/>
    </row>
    <row r="493" spans="11:18" ht="15" customHeight="1" x14ac:dyDescent="0.2">
      <c r="K493" s="179"/>
      <c r="L493" s="179"/>
      <c r="M493" s="179"/>
      <c r="N493" s="179"/>
      <c r="O493" s="179"/>
      <c r="P493" s="179"/>
      <c r="Q493" s="179"/>
      <c r="R493" s="183"/>
    </row>
    <row r="494" spans="11:18" ht="15" customHeight="1" x14ac:dyDescent="0.2">
      <c r="K494" s="179"/>
      <c r="L494" s="179"/>
      <c r="M494" s="179"/>
      <c r="N494" s="179"/>
      <c r="O494" s="179"/>
      <c r="P494" s="179"/>
      <c r="Q494" s="179"/>
      <c r="R494" s="183"/>
    </row>
    <row r="495" spans="11:18" ht="15" customHeight="1" x14ac:dyDescent="0.2">
      <c r="K495" s="179"/>
      <c r="L495" s="179"/>
      <c r="M495" s="179"/>
      <c r="N495" s="179"/>
      <c r="O495" s="179"/>
      <c r="P495" s="179"/>
      <c r="Q495" s="179"/>
      <c r="R495" s="183"/>
    </row>
    <row r="496" spans="11:18" ht="15" customHeight="1" x14ac:dyDescent="0.2">
      <c r="K496" s="179"/>
      <c r="L496" s="179"/>
      <c r="M496" s="179"/>
      <c r="N496" s="179"/>
      <c r="O496" s="179"/>
      <c r="P496" s="179"/>
      <c r="Q496" s="179"/>
      <c r="R496" s="183"/>
    </row>
    <row r="497" spans="11:18" ht="15" customHeight="1" x14ac:dyDescent="0.2">
      <c r="K497" s="179"/>
      <c r="L497" s="179"/>
      <c r="M497" s="179"/>
      <c r="N497" s="179"/>
      <c r="O497" s="179"/>
      <c r="P497" s="179"/>
      <c r="Q497" s="179"/>
      <c r="R497" s="183"/>
    </row>
    <row r="498" spans="11:18" ht="15" customHeight="1" x14ac:dyDescent="0.2">
      <c r="K498" s="179"/>
      <c r="L498" s="179"/>
      <c r="M498" s="179"/>
      <c r="N498" s="179"/>
      <c r="O498" s="179"/>
      <c r="P498" s="179"/>
      <c r="Q498" s="179"/>
      <c r="R498" s="183"/>
    </row>
    <row r="499" spans="11:18" ht="15" customHeight="1" x14ac:dyDescent="0.2">
      <c r="K499" s="179"/>
      <c r="L499" s="179"/>
      <c r="M499" s="179"/>
      <c r="N499" s="179"/>
      <c r="O499" s="179"/>
      <c r="P499" s="179"/>
      <c r="Q499" s="179"/>
      <c r="R499" s="183"/>
    </row>
    <row r="500" spans="11:18" ht="15" customHeight="1" x14ac:dyDescent="0.2">
      <c r="K500" s="179"/>
      <c r="L500" s="179"/>
      <c r="M500" s="179"/>
      <c r="N500" s="179"/>
      <c r="O500" s="179"/>
      <c r="P500" s="179"/>
      <c r="Q500" s="179"/>
      <c r="R500" s="183"/>
    </row>
    <row r="501" spans="11:18" ht="15" customHeight="1" x14ac:dyDescent="0.2">
      <c r="K501" s="179"/>
      <c r="L501" s="179"/>
      <c r="M501" s="179"/>
      <c r="N501" s="179"/>
      <c r="O501" s="179"/>
      <c r="P501" s="179"/>
      <c r="Q501" s="179"/>
      <c r="R501" s="183"/>
    </row>
    <row r="502" spans="11:18" ht="15" customHeight="1" x14ac:dyDescent="0.2">
      <c r="K502" s="179"/>
      <c r="L502" s="179"/>
      <c r="M502" s="179"/>
      <c r="N502" s="179"/>
      <c r="O502" s="179"/>
      <c r="P502" s="179"/>
      <c r="Q502" s="179"/>
      <c r="R502" s="183"/>
    </row>
    <row r="503" spans="11:18" ht="15" customHeight="1" x14ac:dyDescent="0.2">
      <c r="K503" s="179"/>
      <c r="L503" s="179"/>
      <c r="M503" s="179"/>
      <c r="N503" s="179"/>
      <c r="O503" s="179"/>
      <c r="P503" s="179"/>
      <c r="Q503" s="179"/>
      <c r="R503" s="183"/>
    </row>
    <row r="504" spans="11:18" ht="15" customHeight="1" x14ac:dyDescent="0.2">
      <c r="K504" s="179"/>
      <c r="L504" s="179"/>
      <c r="M504" s="179"/>
      <c r="N504" s="179"/>
      <c r="O504" s="179"/>
      <c r="P504" s="179"/>
      <c r="Q504" s="179"/>
      <c r="R504" s="183"/>
    </row>
    <row r="505" spans="11:18" ht="15" customHeight="1" x14ac:dyDescent="0.2">
      <c r="K505" s="179"/>
      <c r="L505" s="179"/>
      <c r="M505" s="179"/>
      <c r="N505" s="179"/>
      <c r="O505" s="179"/>
      <c r="P505" s="179"/>
      <c r="Q505" s="179"/>
      <c r="R505" s="183"/>
    </row>
    <row r="506" spans="11:18" ht="15" customHeight="1" x14ac:dyDescent="0.2">
      <c r="K506" s="179"/>
      <c r="L506" s="179"/>
      <c r="M506" s="179"/>
      <c r="N506" s="179"/>
      <c r="O506" s="179"/>
      <c r="P506" s="179"/>
      <c r="Q506" s="179"/>
      <c r="R506" s="183"/>
    </row>
    <row r="507" spans="11:18" ht="15" customHeight="1" x14ac:dyDescent="0.2">
      <c r="K507" s="179"/>
      <c r="L507" s="179"/>
      <c r="M507" s="179"/>
      <c r="N507" s="179"/>
      <c r="O507" s="179"/>
      <c r="P507" s="179"/>
      <c r="Q507" s="179"/>
      <c r="R507" s="183"/>
    </row>
    <row r="508" spans="11:18" ht="15" customHeight="1" x14ac:dyDescent="0.2">
      <c r="K508" s="179"/>
      <c r="L508" s="179"/>
      <c r="M508" s="179"/>
      <c r="N508" s="179"/>
      <c r="O508" s="179"/>
      <c r="P508" s="179"/>
      <c r="Q508" s="179"/>
      <c r="R508" s="183"/>
    </row>
    <row r="509" spans="11:18" ht="15" customHeight="1" x14ac:dyDescent="0.2">
      <c r="K509" s="179"/>
      <c r="L509" s="179"/>
      <c r="M509" s="179"/>
      <c r="N509" s="179"/>
      <c r="O509" s="179"/>
      <c r="P509" s="179"/>
      <c r="Q509" s="179"/>
      <c r="R509" s="183"/>
    </row>
    <row r="510" spans="11:18" ht="15" customHeight="1" x14ac:dyDescent="0.2">
      <c r="K510" s="179"/>
      <c r="L510" s="179"/>
      <c r="M510" s="179"/>
      <c r="N510" s="179"/>
      <c r="O510" s="179"/>
      <c r="P510" s="179"/>
      <c r="Q510" s="179"/>
      <c r="R510" s="183"/>
    </row>
    <row r="511" spans="11:18" ht="15" customHeight="1" x14ac:dyDescent="0.2">
      <c r="K511" s="179"/>
      <c r="L511" s="179"/>
      <c r="M511" s="179"/>
      <c r="N511" s="179"/>
      <c r="O511" s="179"/>
      <c r="P511" s="179"/>
      <c r="Q511" s="179"/>
      <c r="R511" s="183"/>
    </row>
    <row r="512" spans="11:18" ht="15" customHeight="1" x14ac:dyDescent="0.2">
      <c r="K512" s="179"/>
      <c r="L512" s="179"/>
      <c r="M512" s="179"/>
      <c r="N512" s="179"/>
      <c r="O512" s="179"/>
      <c r="P512" s="179"/>
      <c r="Q512" s="179"/>
      <c r="R512" s="183"/>
    </row>
    <row r="513" spans="11:18" ht="15" customHeight="1" x14ac:dyDescent="0.2">
      <c r="K513" s="179"/>
      <c r="L513" s="179"/>
      <c r="M513" s="179"/>
      <c r="N513" s="179"/>
      <c r="O513" s="179"/>
      <c r="P513" s="179"/>
      <c r="Q513" s="179"/>
      <c r="R513" s="183"/>
    </row>
    <row r="514" spans="11:18" ht="15" customHeight="1" x14ac:dyDescent="0.2">
      <c r="K514" s="179"/>
      <c r="L514" s="179"/>
      <c r="M514" s="179"/>
      <c r="N514" s="179"/>
      <c r="O514" s="179"/>
      <c r="P514" s="179"/>
      <c r="Q514" s="179"/>
      <c r="R514" s="183"/>
    </row>
    <row r="515" spans="11:18" ht="15" customHeight="1" x14ac:dyDescent="0.2">
      <c r="K515" s="179"/>
      <c r="L515" s="179"/>
      <c r="M515" s="179"/>
      <c r="N515" s="179"/>
      <c r="O515" s="179"/>
      <c r="P515" s="179"/>
      <c r="Q515" s="179"/>
      <c r="R515" s="183"/>
    </row>
    <row r="516" spans="11:18" ht="15" customHeight="1" x14ac:dyDescent="0.2">
      <c r="K516" s="179"/>
      <c r="L516" s="179"/>
      <c r="M516" s="179"/>
      <c r="N516" s="179"/>
      <c r="O516" s="179"/>
      <c r="P516" s="179"/>
      <c r="Q516" s="179"/>
      <c r="R516" s="183"/>
    </row>
    <row r="517" spans="11:18" ht="15" customHeight="1" x14ac:dyDescent="0.2">
      <c r="K517" s="179"/>
      <c r="L517" s="179"/>
      <c r="M517" s="179"/>
      <c r="N517" s="179"/>
      <c r="O517" s="179"/>
      <c r="P517" s="179"/>
      <c r="Q517" s="179"/>
      <c r="R517" s="183"/>
    </row>
    <row r="518" spans="11:18" ht="15" customHeight="1" x14ac:dyDescent="0.2">
      <c r="K518" s="179"/>
      <c r="L518" s="179"/>
      <c r="M518" s="179"/>
      <c r="N518" s="179"/>
      <c r="O518" s="179"/>
      <c r="P518" s="179"/>
      <c r="Q518" s="179"/>
      <c r="R518" s="183"/>
    </row>
    <row r="519" spans="11:18" ht="15" customHeight="1" x14ac:dyDescent="0.2">
      <c r="K519" s="179"/>
      <c r="L519" s="179"/>
      <c r="M519" s="179"/>
      <c r="N519" s="179"/>
      <c r="O519" s="179"/>
      <c r="P519" s="179"/>
      <c r="Q519" s="179"/>
      <c r="R519" s="183"/>
    </row>
    <row r="520" spans="11:18" ht="15" customHeight="1" x14ac:dyDescent="0.2">
      <c r="K520" s="179"/>
      <c r="L520" s="179"/>
      <c r="M520" s="179"/>
      <c r="N520" s="179"/>
      <c r="O520" s="179"/>
      <c r="P520" s="179"/>
      <c r="Q520" s="179"/>
      <c r="R520" s="183"/>
    </row>
    <row r="521" spans="11:18" ht="15" customHeight="1" x14ac:dyDescent="0.2">
      <c r="K521" s="179"/>
      <c r="L521" s="179"/>
      <c r="M521" s="179"/>
      <c r="N521" s="179"/>
      <c r="O521" s="179"/>
      <c r="P521" s="179"/>
      <c r="Q521" s="179"/>
      <c r="R521" s="183"/>
    </row>
    <row r="522" spans="11:18" ht="15" customHeight="1" x14ac:dyDescent="0.2">
      <c r="K522" s="179"/>
      <c r="L522" s="179"/>
      <c r="M522" s="179"/>
      <c r="N522" s="179"/>
      <c r="O522" s="179"/>
      <c r="P522" s="179"/>
      <c r="Q522" s="179"/>
      <c r="R522" s="183"/>
    </row>
    <row r="523" spans="11:18" ht="15" customHeight="1" x14ac:dyDescent="0.2">
      <c r="K523" s="179"/>
      <c r="L523" s="179"/>
      <c r="M523" s="179"/>
      <c r="N523" s="179"/>
      <c r="O523" s="179"/>
      <c r="P523" s="179"/>
      <c r="Q523" s="179"/>
      <c r="R523" s="183"/>
    </row>
    <row r="524" spans="11:18" ht="15" customHeight="1" x14ac:dyDescent="0.2">
      <c r="K524" s="179"/>
      <c r="L524" s="179"/>
      <c r="M524" s="179"/>
      <c r="N524" s="179"/>
      <c r="O524" s="179"/>
      <c r="P524" s="179"/>
      <c r="Q524" s="179"/>
      <c r="R524" s="183"/>
    </row>
    <row r="525" spans="11:18" ht="15" customHeight="1" x14ac:dyDescent="0.2">
      <c r="K525" s="179"/>
      <c r="L525" s="179"/>
      <c r="M525" s="179"/>
      <c r="N525" s="179"/>
      <c r="O525" s="179"/>
      <c r="P525" s="179"/>
      <c r="Q525" s="179"/>
      <c r="R525" s="183"/>
    </row>
    <row r="526" spans="11:18" ht="15" customHeight="1" x14ac:dyDescent="0.2">
      <c r="K526" s="179"/>
      <c r="L526" s="179"/>
      <c r="M526" s="179"/>
      <c r="N526" s="179"/>
      <c r="O526" s="179"/>
      <c r="P526" s="179"/>
      <c r="Q526" s="179"/>
      <c r="R526" s="183"/>
    </row>
    <row r="527" spans="11:18" ht="15" customHeight="1" x14ac:dyDescent="0.2">
      <c r="K527" s="179"/>
      <c r="L527" s="179"/>
      <c r="M527" s="179"/>
      <c r="N527" s="179"/>
      <c r="O527" s="179"/>
      <c r="P527" s="179"/>
      <c r="Q527" s="179"/>
      <c r="R527" s="183"/>
    </row>
    <row r="528" spans="11:18" ht="15" customHeight="1" x14ac:dyDescent="0.2">
      <c r="K528" s="179"/>
      <c r="L528" s="179"/>
      <c r="M528" s="179"/>
      <c r="N528" s="179"/>
      <c r="O528" s="179"/>
      <c r="P528" s="179"/>
      <c r="Q528" s="179"/>
      <c r="R528" s="183"/>
    </row>
    <row r="529" spans="11:18" ht="15" customHeight="1" x14ac:dyDescent="0.2">
      <c r="K529" s="179"/>
      <c r="L529" s="179"/>
      <c r="M529" s="179"/>
      <c r="N529" s="179"/>
      <c r="O529" s="179"/>
      <c r="P529" s="179"/>
      <c r="Q529" s="179"/>
      <c r="R529" s="183"/>
    </row>
    <row r="530" spans="11:18" ht="15" customHeight="1" x14ac:dyDescent="0.2">
      <c r="K530" s="179"/>
      <c r="L530" s="179"/>
      <c r="M530" s="179"/>
      <c r="N530" s="179"/>
      <c r="O530" s="179"/>
      <c r="P530" s="179"/>
      <c r="Q530" s="179"/>
      <c r="R530" s="183"/>
    </row>
    <row r="531" spans="11:18" ht="15" customHeight="1" x14ac:dyDescent="0.2">
      <c r="K531" s="179"/>
      <c r="L531" s="179"/>
      <c r="M531" s="179"/>
      <c r="N531" s="179"/>
      <c r="O531" s="179"/>
      <c r="P531" s="179"/>
      <c r="Q531" s="179"/>
      <c r="R531" s="183"/>
    </row>
    <row r="532" spans="11:18" ht="15" customHeight="1" x14ac:dyDescent="0.2">
      <c r="K532" s="179"/>
      <c r="L532" s="179"/>
      <c r="M532" s="179"/>
      <c r="N532" s="179"/>
      <c r="O532" s="179"/>
      <c r="P532" s="179"/>
      <c r="Q532" s="179"/>
      <c r="R532" s="183"/>
    </row>
    <row r="533" spans="11:18" ht="15" customHeight="1" x14ac:dyDescent="0.2">
      <c r="K533" s="179"/>
      <c r="L533" s="179"/>
      <c r="M533" s="179"/>
      <c r="N533" s="179"/>
      <c r="O533" s="179"/>
      <c r="P533" s="179"/>
      <c r="Q533" s="179"/>
      <c r="R533" s="183"/>
    </row>
    <row r="534" spans="11:18" ht="15" customHeight="1" x14ac:dyDescent="0.2">
      <c r="K534" s="179"/>
      <c r="L534" s="179"/>
      <c r="M534" s="179"/>
      <c r="N534" s="179"/>
      <c r="O534" s="179"/>
      <c r="P534" s="179"/>
      <c r="Q534" s="179"/>
      <c r="R534" s="183"/>
    </row>
    <row r="535" spans="11:18" ht="15" customHeight="1" x14ac:dyDescent="0.2">
      <c r="K535" s="179"/>
      <c r="L535" s="179"/>
      <c r="M535" s="179"/>
      <c r="N535" s="179"/>
      <c r="O535" s="179"/>
      <c r="P535" s="179"/>
      <c r="Q535" s="179"/>
      <c r="R535" s="183"/>
    </row>
    <row r="536" spans="11:18" ht="15" customHeight="1" x14ac:dyDescent="0.2">
      <c r="K536" s="179"/>
      <c r="L536" s="179"/>
      <c r="M536" s="179"/>
      <c r="N536" s="179"/>
      <c r="O536" s="179"/>
      <c r="P536" s="179"/>
      <c r="Q536" s="179"/>
      <c r="R536" s="183"/>
    </row>
    <row r="537" spans="11:18" ht="15" customHeight="1" x14ac:dyDescent="0.2">
      <c r="K537" s="179"/>
      <c r="L537" s="179"/>
      <c r="M537" s="179"/>
      <c r="N537" s="179"/>
      <c r="O537" s="179"/>
      <c r="P537" s="179"/>
      <c r="Q537" s="179"/>
      <c r="R537" s="183"/>
    </row>
    <row r="538" spans="11:18" ht="15" customHeight="1" x14ac:dyDescent="0.2">
      <c r="K538" s="179"/>
      <c r="L538" s="179"/>
      <c r="M538" s="179"/>
      <c r="N538" s="179"/>
      <c r="O538" s="179"/>
      <c r="P538" s="179"/>
      <c r="Q538" s="179"/>
      <c r="R538" s="183"/>
    </row>
    <row r="539" spans="11:18" ht="15" customHeight="1" x14ac:dyDescent="0.2">
      <c r="K539" s="179"/>
      <c r="L539" s="179"/>
      <c r="M539" s="179"/>
      <c r="N539" s="179"/>
      <c r="O539" s="179"/>
      <c r="P539" s="179"/>
      <c r="Q539" s="179"/>
      <c r="R539" s="183"/>
    </row>
    <row r="540" spans="11:18" ht="15" customHeight="1" x14ac:dyDescent="0.2">
      <c r="K540" s="179"/>
      <c r="L540" s="179"/>
      <c r="M540" s="179"/>
      <c r="N540" s="179"/>
      <c r="O540" s="179"/>
      <c r="P540" s="179"/>
      <c r="Q540" s="179"/>
      <c r="R540" s="183"/>
    </row>
    <row r="541" spans="11:18" ht="15" customHeight="1" x14ac:dyDescent="0.2">
      <c r="K541" s="179"/>
      <c r="L541" s="179"/>
      <c r="M541" s="179"/>
      <c r="N541" s="179"/>
      <c r="O541" s="179"/>
      <c r="P541" s="179"/>
      <c r="Q541" s="179"/>
      <c r="R541" s="183"/>
    </row>
    <row r="542" spans="11:18" ht="15" customHeight="1" x14ac:dyDescent="0.2">
      <c r="K542" s="179"/>
      <c r="L542" s="179"/>
      <c r="M542" s="179"/>
      <c r="N542" s="179"/>
      <c r="O542" s="179"/>
      <c r="P542" s="179"/>
      <c r="Q542" s="179"/>
      <c r="R542" s="183"/>
    </row>
    <row r="543" spans="11:18" ht="15" customHeight="1" x14ac:dyDescent="0.2">
      <c r="K543" s="179"/>
      <c r="L543" s="179"/>
      <c r="M543" s="179"/>
      <c r="N543" s="179"/>
      <c r="O543" s="179"/>
      <c r="P543" s="179"/>
      <c r="Q543" s="179"/>
      <c r="R543" s="183"/>
    </row>
    <row r="544" spans="11:18" ht="15" customHeight="1" x14ac:dyDescent="0.2">
      <c r="K544" s="179"/>
      <c r="L544" s="179"/>
      <c r="M544" s="179"/>
      <c r="N544" s="179"/>
      <c r="O544" s="179"/>
      <c r="P544" s="179"/>
      <c r="Q544" s="179"/>
      <c r="R544" s="183"/>
    </row>
    <row r="545" spans="11:18" ht="15" customHeight="1" x14ac:dyDescent="0.2">
      <c r="K545" s="179"/>
      <c r="L545" s="179"/>
      <c r="M545" s="179"/>
      <c r="N545" s="179"/>
      <c r="O545" s="179"/>
      <c r="P545" s="179"/>
      <c r="Q545" s="179"/>
      <c r="R545" s="183"/>
    </row>
    <row r="546" spans="11:18" ht="15" customHeight="1" x14ac:dyDescent="0.2">
      <c r="K546" s="179"/>
      <c r="L546" s="179"/>
      <c r="M546" s="179"/>
      <c r="N546" s="179"/>
      <c r="O546" s="179"/>
      <c r="P546" s="179"/>
      <c r="Q546" s="179"/>
      <c r="R546" s="183"/>
    </row>
    <row r="547" spans="11:18" ht="15" customHeight="1" x14ac:dyDescent="0.2">
      <c r="K547" s="179"/>
      <c r="L547" s="179"/>
      <c r="M547" s="179"/>
      <c r="N547" s="179"/>
      <c r="O547" s="179"/>
      <c r="P547" s="179"/>
      <c r="Q547" s="179"/>
      <c r="R547" s="183"/>
    </row>
    <row r="548" spans="11:18" ht="15" customHeight="1" x14ac:dyDescent="0.2">
      <c r="K548" s="179"/>
      <c r="L548" s="179"/>
      <c r="M548" s="179"/>
      <c r="N548" s="179"/>
      <c r="O548" s="179"/>
      <c r="P548" s="179"/>
      <c r="Q548" s="179"/>
      <c r="R548" s="183"/>
    </row>
    <row r="549" spans="11:18" ht="15" customHeight="1" x14ac:dyDescent="0.2">
      <c r="K549" s="179"/>
      <c r="L549" s="179"/>
      <c r="M549" s="179"/>
      <c r="N549" s="179"/>
      <c r="O549" s="179"/>
      <c r="P549" s="179"/>
      <c r="Q549" s="179"/>
      <c r="R549" s="183"/>
    </row>
    <row r="550" spans="11:18" ht="15" customHeight="1" x14ac:dyDescent="0.2">
      <c r="K550" s="179"/>
      <c r="L550" s="179"/>
      <c r="M550" s="179"/>
      <c r="N550" s="179"/>
      <c r="O550" s="179"/>
      <c r="P550" s="179"/>
      <c r="Q550" s="179"/>
      <c r="R550" s="183"/>
    </row>
    <row r="551" spans="11:18" ht="15" customHeight="1" x14ac:dyDescent="0.2">
      <c r="K551" s="179"/>
      <c r="L551" s="179"/>
      <c r="M551" s="179"/>
      <c r="N551" s="179"/>
      <c r="O551" s="179"/>
      <c r="P551" s="179"/>
      <c r="Q551" s="179"/>
      <c r="R551" s="183"/>
    </row>
    <row r="552" spans="11:18" ht="15" customHeight="1" x14ac:dyDescent="0.2">
      <c r="K552" s="179"/>
      <c r="L552" s="179"/>
      <c r="M552" s="179"/>
      <c r="N552" s="179"/>
      <c r="O552" s="179"/>
      <c r="P552" s="179"/>
      <c r="Q552" s="179"/>
      <c r="R552" s="183"/>
    </row>
    <row r="553" spans="11:18" ht="15" customHeight="1" x14ac:dyDescent="0.2">
      <c r="K553" s="179"/>
      <c r="L553" s="179"/>
      <c r="M553" s="179"/>
      <c r="N553" s="179"/>
      <c r="O553" s="179"/>
      <c r="P553" s="179"/>
      <c r="Q553" s="179"/>
      <c r="R553" s="183"/>
    </row>
    <row r="554" spans="11:18" ht="15" customHeight="1" x14ac:dyDescent="0.2">
      <c r="K554" s="179"/>
      <c r="L554" s="179"/>
      <c r="M554" s="179"/>
      <c r="N554" s="179"/>
      <c r="O554" s="179"/>
      <c r="P554" s="179"/>
      <c r="Q554" s="179"/>
      <c r="R554" s="183"/>
    </row>
    <row r="555" spans="11:18" ht="15" customHeight="1" x14ac:dyDescent="0.2">
      <c r="K555" s="179"/>
      <c r="L555" s="179"/>
      <c r="M555" s="179"/>
      <c r="N555" s="179"/>
      <c r="O555" s="179"/>
      <c r="P555" s="179"/>
      <c r="Q555" s="179"/>
      <c r="R555" s="183"/>
    </row>
    <row r="556" spans="11:18" ht="15" customHeight="1" x14ac:dyDescent="0.2">
      <c r="K556" s="179"/>
      <c r="L556" s="179"/>
      <c r="M556" s="179"/>
      <c r="N556" s="179"/>
      <c r="O556" s="179"/>
      <c r="P556" s="179"/>
      <c r="Q556" s="179"/>
      <c r="R556" s="183"/>
    </row>
    <row r="557" spans="11:18" ht="15" customHeight="1" x14ac:dyDescent="0.2">
      <c r="K557" s="179"/>
      <c r="L557" s="179"/>
      <c r="M557" s="179"/>
      <c r="N557" s="179"/>
      <c r="O557" s="179"/>
      <c r="P557" s="179"/>
      <c r="Q557" s="179"/>
      <c r="R557" s="183"/>
    </row>
    <row r="558" spans="11:18" ht="15" customHeight="1" x14ac:dyDescent="0.2">
      <c r="K558" s="179"/>
      <c r="L558" s="179"/>
      <c r="M558" s="179"/>
      <c r="N558" s="179"/>
      <c r="O558" s="179"/>
      <c r="P558" s="179"/>
      <c r="Q558" s="179"/>
      <c r="R558" s="183"/>
    </row>
    <row r="559" spans="11:18" ht="15" customHeight="1" x14ac:dyDescent="0.2">
      <c r="K559" s="179"/>
      <c r="L559" s="179"/>
      <c r="M559" s="179"/>
      <c r="N559" s="179"/>
      <c r="O559" s="179"/>
      <c r="P559" s="179"/>
      <c r="Q559" s="179"/>
      <c r="R559" s="183"/>
    </row>
    <row r="560" spans="11:18" ht="15" customHeight="1" x14ac:dyDescent="0.2">
      <c r="K560" s="179"/>
      <c r="L560" s="179"/>
      <c r="M560" s="179"/>
      <c r="N560" s="179"/>
      <c r="O560" s="179"/>
      <c r="P560" s="179"/>
      <c r="Q560" s="179"/>
      <c r="R560" s="183"/>
    </row>
    <row r="561" spans="11:18" ht="15" customHeight="1" x14ac:dyDescent="0.2">
      <c r="K561" s="179"/>
      <c r="L561" s="179"/>
      <c r="M561" s="179"/>
      <c r="N561" s="179"/>
      <c r="O561" s="179"/>
      <c r="P561" s="179"/>
      <c r="Q561" s="179"/>
      <c r="R561" s="183"/>
    </row>
    <row r="562" spans="11:18" ht="15" customHeight="1" x14ac:dyDescent="0.2">
      <c r="K562" s="179"/>
      <c r="L562" s="179"/>
      <c r="M562" s="179"/>
      <c r="N562" s="179"/>
      <c r="O562" s="179"/>
      <c r="P562" s="179"/>
      <c r="Q562" s="179"/>
      <c r="R562" s="183"/>
    </row>
    <row r="563" spans="11:18" ht="15" customHeight="1" x14ac:dyDescent="0.2">
      <c r="K563" s="179"/>
      <c r="L563" s="179"/>
      <c r="M563" s="179"/>
      <c r="N563" s="179"/>
      <c r="O563" s="179"/>
      <c r="P563" s="179"/>
      <c r="Q563" s="179"/>
      <c r="R563" s="183"/>
    </row>
    <row r="564" spans="11:18" ht="15" customHeight="1" x14ac:dyDescent="0.2">
      <c r="K564" s="179"/>
      <c r="L564" s="179"/>
      <c r="M564" s="179"/>
      <c r="N564" s="179"/>
      <c r="O564" s="179"/>
      <c r="P564" s="179"/>
      <c r="Q564" s="179"/>
      <c r="R564" s="183"/>
    </row>
    <row r="565" spans="11:18" ht="15" customHeight="1" x14ac:dyDescent="0.2">
      <c r="K565" s="179"/>
      <c r="L565" s="179"/>
      <c r="M565" s="179"/>
      <c r="N565" s="179"/>
      <c r="O565" s="179"/>
      <c r="P565" s="179"/>
      <c r="Q565" s="179"/>
      <c r="R565" s="183"/>
    </row>
    <row r="566" spans="11:18" ht="15" customHeight="1" x14ac:dyDescent="0.2">
      <c r="K566" s="179"/>
      <c r="L566" s="179"/>
      <c r="M566" s="179"/>
      <c r="N566" s="179"/>
      <c r="O566" s="179"/>
      <c r="P566" s="179"/>
      <c r="Q566" s="179"/>
      <c r="R566" s="183"/>
    </row>
    <row r="567" spans="11:18" ht="15" customHeight="1" x14ac:dyDescent="0.2">
      <c r="K567" s="179"/>
      <c r="L567" s="179"/>
      <c r="M567" s="179"/>
      <c r="N567" s="179"/>
      <c r="O567" s="179"/>
      <c r="P567" s="179"/>
      <c r="Q567" s="179"/>
      <c r="R567" s="183"/>
    </row>
    <row r="568" spans="11:18" ht="15" customHeight="1" x14ac:dyDescent="0.2">
      <c r="K568" s="179"/>
      <c r="L568" s="179"/>
      <c r="M568" s="179"/>
      <c r="N568" s="179"/>
      <c r="O568" s="179"/>
      <c r="P568" s="179"/>
      <c r="Q568" s="179"/>
      <c r="R568" s="183"/>
    </row>
    <row r="569" spans="11:18" ht="15" customHeight="1" x14ac:dyDescent="0.2">
      <c r="K569" s="179"/>
      <c r="L569" s="179"/>
      <c r="M569" s="179"/>
      <c r="N569" s="179"/>
      <c r="O569" s="179"/>
      <c r="P569" s="179"/>
      <c r="Q569" s="179"/>
      <c r="R569" s="183"/>
    </row>
    <row r="570" spans="11:18" ht="15" customHeight="1" x14ac:dyDescent="0.2">
      <c r="K570" s="179"/>
      <c r="L570" s="179"/>
      <c r="M570" s="179"/>
      <c r="N570" s="179"/>
      <c r="O570" s="179"/>
      <c r="P570" s="179"/>
      <c r="Q570" s="179"/>
      <c r="R570" s="183"/>
    </row>
    <row r="571" spans="11:18" ht="15" customHeight="1" x14ac:dyDescent="0.2">
      <c r="K571" s="179"/>
      <c r="L571" s="179"/>
      <c r="M571" s="179"/>
      <c r="N571" s="179"/>
      <c r="O571" s="179"/>
      <c r="P571" s="179"/>
      <c r="Q571" s="179"/>
      <c r="R571" s="183"/>
    </row>
    <row r="572" spans="11:18" ht="15" customHeight="1" x14ac:dyDescent="0.2">
      <c r="K572" s="179"/>
      <c r="L572" s="179"/>
      <c r="M572" s="179"/>
      <c r="N572" s="179"/>
      <c r="O572" s="179"/>
      <c r="P572" s="179"/>
      <c r="Q572" s="179"/>
      <c r="R572" s="183"/>
    </row>
    <row r="573" spans="11:18" ht="15" customHeight="1" x14ac:dyDescent="0.2">
      <c r="K573" s="179"/>
      <c r="L573" s="179"/>
      <c r="M573" s="179"/>
      <c r="N573" s="179"/>
      <c r="O573" s="179"/>
      <c r="P573" s="179"/>
      <c r="Q573" s="179"/>
      <c r="R573" s="183"/>
    </row>
    <row r="574" spans="11:18" ht="15" customHeight="1" x14ac:dyDescent="0.2">
      <c r="K574" s="179"/>
      <c r="L574" s="179"/>
      <c r="M574" s="179"/>
      <c r="N574" s="179"/>
      <c r="O574" s="179"/>
      <c r="P574" s="179"/>
      <c r="Q574" s="179"/>
      <c r="R574" s="183"/>
    </row>
    <row r="575" spans="11:18" ht="15" customHeight="1" x14ac:dyDescent="0.2">
      <c r="K575" s="179"/>
      <c r="L575" s="179"/>
      <c r="M575" s="179"/>
      <c r="N575" s="179"/>
      <c r="O575" s="179"/>
      <c r="P575" s="179"/>
      <c r="Q575" s="179"/>
      <c r="R575" s="183"/>
    </row>
    <row r="576" spans="11:18" ht="15" customHeight="1" x14ac:dyDescent="0.2">
      <c r="K576" s="179"/>
      <c r="L576" s="179"/>
      <c r="M576" s="179"/>
      <c r="N576" s="179"/>
      <c r="O576" s="179"/>
      <c r="P576" s="179"/>
      <c r="Q576" s="179"/>
      <c r="R576" s="183"/>
    </row>
    <row r="577" spans="11:18" ht="15" customHeight="1" x14ac:dyDescent="0.2">
      <c r="K577" s="179"/>
      <c r="L577" s="179"/>
      <c r="M577" s="179"/>
      <c r="N577" s="179"/>
      <c r="O577" s="179"/>
      <c r="P577" s="179"/>
      <c r="Q577" s="179"/>
      <c r="R577" s="183"/>
    </row>
    <row r="578" spans="11:18" ht="15" customHeight="1" x14ac:dyDescent="0.2">
      <c r="K578" s="179"/>
      <c r="L578" s="179"/>
      <c r="M578" s="179"/>
      <c r="N578" s="179"/>
      <c r="O578" s="179"/>
      <c r="P578" s="179"/>
      <c r="Q578" s="179"/>
      <c r="R578" s="183"/>
    </row>
    <row r="579" spans="11:18" ht="15" customHeight="1" x14ac:dyDescent="0.2">
      <c r="K579" s="179"/>
      <c r="L579" s="179"/>
      <c r="M579" s="179"/>
      <c r="N579" s="179"/>
      <c r="O579" s="179"/>
      <c r="P579" s="179"/>
      <c r="Q579" s="179"/>
      <c r="R579" s="183"/>
    </row>
    <row r="580" spans="11:18" ht="15" customHeight="1" x14ac:dyDescent="0.2">
      <c r="K580" s="179"/>
      <c r="L580" s="179"/>
      <c r="M580" s="179"/>
      <c r="N580" s="179"/>
      <c r="O580" s="179"/>
      <c r="P580" s="179"/>
      <c r="Q580" s="179"/>
      <c r="R580" s="183"/>
    </row>
    <row r="581" spans="11:18" ht="15" customHeight="1" x14ac:dyDescent="0.2">
      <c r="K581" s="179"/>
      <c r="L581" s="179"/>
      <c r="M581" s="179"/>
      <c r="N581" s="179"/>
      <c r="O581" s="179"/>
      <c r="P581" s="179"/>
      <c r="Q581" s="179"/>
      <c r="R581" s="183"/>
    </row>
    <row r="582" spans="11:18" ht="15" customHeight="1" x14ac:dyDescent="0.2">
      <c r="K582" s="179"/>
      <c r="L582" s="179"/>
      <c r="M582" s="179"/>
      <c r="N582" s="179"/>
      <c r="O582" s="179"/>
      <c r="P582" s="179"/>
      <c r="Q582" s="179"/>
      <c r="R582" s="183"/>
    </row>
    <row r="583" spans="11:18" ht="15" customHeight="1" x14ac:dyDescent="0.2">
      <c r="K583" s="179"/>
      <c r="L583" s="179"/>
      <c r="M583" s="179"/>
      <c r="N583" s="179"/>
      <c r="O583" s="179"/>
      <c r="P583" s="179"/>
      <c r="Q583" s="179"/>
      <c r="R583" s="183"/>
    </row>
    <row r="584" spans="11:18" ht="15" customHeight="1" x14ac:dyDescent="0.2">
      <c r="K584" s="179"/>
      <c r="L584" s="179"/>
      <c r="M584" s="179"/>
      <c r="N584" s="179"/>
      <c r="O584" s="179"/>
      <c r="P584" s="179"/>
      <c r="Q584" s="179"/>
      <c r="R584" s="183"/>
    </row>
    <row r="585" spans="11:18" ht="15" customHeight="1" x14ac:dyDescent="0.2">
      <c r="K585" s="179"/>
      <c r="L585" s="179"/>
      <c r="M585" s="179"/>
      <c r="N585" s="179"/>
      <c r="O585" s="179"/>
      <c r="P585" s="179"/>
      <c r="Q585" s="179"/>
      <c r="R585" s="183"/>
    </row>
    <row r="586" spans="11:18" ht="15" customHeight="1" x14ac:dyDescent="0.2">
      <c r="K586" s="179"/>
      <c r="L586" s="179"/>
      <c r="M586" s="179"/>
      <c r="N586" s="179"/>
      <c r="O586" s="179"/>
      <c r="P586" s="179"/>
      <c r="Q586" s="179"/>
      <c r="R586" s="183"/>
    </row>
    <row r="587" spans="11:18" ht="15" customHeight="1" x14ac:dyDescent="0.2">
      <c r="K587" s="179"/>
      <c r="L587" s="179"/>
      <c r="M587" s="179"/>
      <c r="N587" s="179"/>
      <c r="O587" s="179"/>
      <c r="P587" s="179"/>
      <c r="Q587" s="179"/>
      <c r="R587" s="183"/>
    </row>
    <row r="588" spans="11:18" ht="15" customHeight="1" x14ac:dyDescent="0.2">
      <c r="K588" s="179"/>
      <c r="L588" s="179"/>
      <c r="M588" s="179"/>
      <c r="N588" s="179"/>
      <c r="O588" s="179"/>
      <c r="P588" s="179"/>
      <c r="Q588" s="179"/>
      <c r="R588" s="183"/>
    </row>
    <row r="589" spans="11:18" ht="15" customHeight="1" x14ac:dyDescent="0.2">
      <c r="K589" s="179"/>
      <c r="L589" s="179"/>
      <c r="M589" s="179"/>
      <c r="N589" s="179"/>
      <c r="O589" s="179"/>
      <c r="P589" s="179"/>
      <c r="Q589" s="179"/>
      <c r="R589" s="183"/>
    </row>
    <row r="590" spans="11:18" ht="15" customHeight="1" x14ac:dyDescent="0.2">
      <c r="K590" s="179"/>
      <c r="L590" s="179"/>
      <c r="M590" s="179"/>
      <c r="N590" s="179"/>
      <c r="O590" s="179"/>
      <c r="P590" s="179"/>
      <c r="Q590" s="179"/>
      <c r="R590" s="183"/>
    </row>
    <row r="591" spans="11:18" ht="15" customHeight="1" x14ac:dyDescent="0.2">
      <c r="K591" s="179"/>
      <c r="L591" s="179"/>
      <c r="M591" s="179"/>
      <c r="N591" s="179"/>
      <c r="O591" s="179"/>
      <c r="P591" s="179"/>
      <c r="Q591" s="179"/>
      <c r="R591" s="183"/>
    </row>
    <row r="592" spans="11:18" ht="15" customHeight="1" x14ac:dyDescent="0.2">
      <c r="K592" s="179"/>
      <c r="L592" s="179"/>
      <c r="M592" s="179"/>
      <c r="N592" s="179"/>
      <c r="O592" s="179"/>
      <c r="P592" s="179"/>
      <c r="Q592" s="179"/>
      <c r="R592" s="183"/>
    </row>
    <row r="593" spans="11:18" ht="15" customHeight="1" x14ac:dyDescent="0.2">
      <c r="K593" s="179"/>
      <c r="L593" s="179"/>
      <c r="M593" s="179"/>
      <c r="N593" s="179"/>
      <c r="O593" s="179"/>
      <c r="P593" s="179"/>
      <c r="Q593" s="179"/>
      <c r="R593" s="183"/>
    </row>
    <row r="594" spans="11:18" ht="15" customHeight="1" x14ac:dyDescent="0.2">
      <c r="K594" s="179"/>
      <c r="L594" s="179"/>
      <c r="M594" s="179"/>
      <c r="N594" s="179"/>
      <c r="O594" s="179"/>
      <c r="P594" s="179"/>
      <c r="Q594" s="179"/>
      <c r="R594" s="183"/>
    </row>
    <row r="595" spans="11:18" ht="15" customHeight="1" x14ac:dyDescent="0.2">
      <c r="K595" s="179"/>
      <c r="L595" s="179"/>
      <c r="M595" s="179"/>
      <c r="N595" s="179"/>
      <c r="O595" s="179"/>
      <c r="P595" s="179"/>
      <c r="Q595" s="179"/>
      <c r="R595" s="183"/>
    </row>
    <row r="596" spans="11:18" ht="15" customHeight="1" x14ac:dyDescent="0.2">
      <c r="K596" s="179"/>
      <c r="L596" s="179"/>
      <c r="M596" s="179"/>
      <c r="N596" s="179"/>
      <c r="O596" s="179"/>
      <c r="P596" s="179"/>
      <c r="Q596" s="179"/>
      <c r="R596" s="183"/>
    </row>
    <row r="597" spans="11:18" ht="15" customHeight="1" x14ac:dyDescent="0.2">
      <c r="K597" s="179"/>
      <c r="L597" s="179"/>
      <c r="M597" s="179"/>
      <c r="N597" s="179"/>
      <c r="O597" s="179"/>
      <c r="P597" s="179"/>
      <c r="Q597" s="179"/>
      <c r="R597" s="183"/>
    </row>
    <row r="598" spans="11:18" ht="15" customHeight="1" x14ac:dyDescent="0.2">
      <c r="K598" s="179"/>
      <c r="L598" s="179"/>
      <c r="M598" s="179"/>
      <c r="N598" s="179"/>
      <c r="O598" s="179"/>
      <c r="P598" s="179"/>
      <c r="Q598" s="179"/>
      <c r="R598" s="183"/>
    </row>
    <row r="599" spans="11:18" ht="15" customHeight="1" x14ac:dyDescent="0.2">
      <c r="K599" s="179"/>
      <c r="L599" s="179"/>
      <c r="M599" s="179"/>
      <c r="N599" s="179"/>
      <c r="O599" s="179"/>
      <c r="P599" s="179"/>
      <c r="Q599" s="179"/>
      <c r="R599" s="183"/>
    </row>
    <row r="600" spans="11:18" ht="15" customHeight="1" x14ac:dyDescent="0.2">
      <c r="K600" s="179"/>
      <c r="L600" s="179"/>
      <c r="M600" s="179"/>
      <c r="N600" s="179"/>
      <c r="O600" s="179"/>
      <c r="P600" s="179"/>
      <c r="Q600" s="179"/>
      <c r="R600" s="183"/>
    </row>
    <row r="601" spans="11:18" ht="15" customHeight="1" x14ac:dyDescent="0.2">
      <c r="K601" s="179"/>
      <c r="L601" s="179"/>
      <c r="M601" s="179"/>
      <c r="N601" s="179"/>
      <c r="O601" s="179"/>
      <c r="P601" s="179"/>
      <c r="Q601" s="179"/>
      <c r="R601" s="183"/>
    </row>
    <row r="602" spans="11:18" ht="15" customHeight="1" x14ac:dyDescent="0.2">
      <c r="K602" s="179"/>
      <c r="L602" s="179"/>
      <c r="M602" s="179"/>
      <c r="N602" s="179"/>
      <c r="O602" s="179"/>
      <c r="P602" s="179"/>
      <c r="Q602" s="179"/>
      <c r="R602" s="183"/>
    </row>
    <row r="603" spans="11:18" ht="15" customHeight="1" x14ac:dyDescent="0.2">
      <c r="K603" s="179"/>
      <c r="L603" s="179"/>
      <c r="M603" s="179"/>
      <c r="N603" s="179"/>
      <c r="O603" s="179"/>
      <c r="P603" s="179"/>
      <c r="Q603" s="179"/>
      <c r="R603" s="183"/>
    </row>
    <row r="604" spans="11:18" ht="15" customHeight="1" x14ac:dyDescent="0.2">
      <c r="K604" s="179"/>
      <c r="L604" s="179"/>
      <c r="M604" s="179"/>
      <c r="N604" s="179"/>
      <c r="O604" s="179"/>
      <c r="P604" s="179"/>
      <c r="Q604" s="179"/>
      <c r="R604" s="183"/>
    </row>
    <row r="605" spans="11:18" ht="15" customHeight="1" x14ac:dyDescent="0.2">
      <c r="K605" s="179"/>
      <c r="L605" s="179"/>
      <c r="M605" s="179"/>
      <c r="N605" s="179"/>
      <c r="O605" s="179"/>
      <c r="P605" s="179"/>
      <c r="Q605" s="179"/>
      <c r="R605" s="183"/>
    </row>
    <row r="606" spans="11:18" ht="15" customHeight="1" x14ac:dyDescent="0.2">
      <c r="K606" s="179"/>
      <c r="L606" s="179"/>
      <c r="M606" s="179"/>
      <c r="N606" s="179"/>
      <c r="O606" s="179"/>
      <c r="P606" s="179"/>
      <c r="Q606" s="179"/>
      <c r="R606" s="183"/>
    </row>
    <row r="607" spans="11:18" ht="15" customHeight="1" x14ac:dyDescent="0.2">
      <c r="K607" s="179"/>
      <c r="L607" s="179"/>
      <c r="M607" s="179"/>
      <c r="N607" s="179"/>
      <c r="O607" s="179"/>
      <c r="P607" s="179"/>
      <c r="Q607" s="179"/>
      <c r="R607" s="183"/>
    </row>
    <row r="608" spans="11:18" ht="15" customHeight="1" x14ac:dyDescent="0.2">
      <c r="K608" s="179"/>
      <c r="L608" s="179"/>
      <c r="M608" s="179"/>
      <c r="N608" s="179"/>
      <c r="O608" s="179"/>
      <c r="P608" s="179"/>
      <c r="Q608" s="179"/>
      <c r="R608" s="183"/>
    </row>
    <row r="609" spans="11:18" ht="15" customHeight="1" x14ac:dyDescent="0.2">
      <c r="K609" s="179"/>
      <c r="L609" s="179"/>
      <c r="M609" s="179"/>
      <c r="N609" s="179"/>
      <c r="O609" s="179"/>
      <c r="P609" s="179"/>
      <c r="Q609" s="179"/>
      <c r="R609" s="183"/>
    </row>
    <row r="610" spans="11:18" ht="15" customHeight="1" x14ac:dyDescent="0.2">
      <c r="K610" s="179"/>
      <c r="L610" s="179"/>
      <c r="M610" s="179"/>
      <c r="N610" s="179"/>
      <c r="O610" s="179"/>
      <c r="P610" s="179"/>
      <c r="Q610" s="179"/>
      <c r="R610" s="183"/>
    </row>
    <row r="611" spans="11:18" ht="15" customHeight="1" x14ac:dyDescent="0.2">
      <c r="K611" s="179"/>
      <c r="L611" s="179"/>
      <c r="M611" s="179"/>
      <c r="N611" s="179"/>
      <c r="O611" s="179"/>
      <c r="P611" s="179"/>
      <c r="Q611" s="179"/>
      <c r="R611" s="183"/>
    </row>
    <row r="612" spans="11:18" ht="15" customHeight="1" x14ac:dyDescent="0.2">
      <c r="K612" s="179"/>
      <c r="L612" s="179"/>
      <c r="M612" s="179"/>
      <c r="N612" s="179"/>
      <c r="O612" s="179"/>
      <c r="P612" s="179"/>
      <c r="Q612" s="179"/>
      <c r="R612" s="183"/>
    </row>
    <row r="613" spans="11:18" ht="15" customHeight="1" x14ac:dyDescent="0.2">
      <c r="K613" s="179"/>
      <c r="L613" s="179"/>
      <c r="M613" s="179"/>
      <c r="N613" s="179"/>
      <c r="O613" s="179"/>
      <c r="P613" s="179"/>
      <c r="Q613" s="179"/>
      <c r="R613" s="183"/>
    </row>
    <row r="614" spans="11:18" ht="15" customHeight="1" x14ac:dyDescent="0.2">
      <c r="K614" s="179"/>
      <c r="L614" s="179"/>
      <c r="M614" s="179"/>
      <c r="N614" s="179"/>
      <c r="O614" s="179"/>
      <c r="P614" s="179"/>
      <c r="Q614" s="179"/>
      <c r="R614" s="183"/>
    </row>
    <row r="615" spans="11:18" ht="15" customHeight="1" x14ac:dyDescent="0.2">
      <c r="K615" s="179"/>
      <c r="L615" s="179"/>
      <c r="M615" s="179"/>
      <c r="N615" s="179"/>
      <c r="O615" s="179"/>
      <c r="P615" s="179"/>
      <c r="Q615" s="179"/>
      <c r="R615" s="183"/>
    </row>
    <row r="616" spans="11:18" ht="15" customHeight="1" x14ac:dyDescent="0.2">
      <c r="K616" s="179"/>
      <c r="L616" s="179"/>
      <c r="M616" s="179"/>
      <c r="N616" s="179"/>
      <c r="O616" s="179"/>
      <c r="P616" s="179"/>
      <c r="Q616" s="179"/>
      <c r="R616" s="183"/>
    </row>
    <row r="617" spans="11:18" ht="15" customHeight="1" x14ac:dyDescent="0.2">
      <c r="K617" s="179"/>
      <c r="L617" s="179"/>
      <c r="M617" s="179"/>
      <c r="N617" s="179"/>
      <c r="O617" s="179"/>
      <c r="P617" s="179"/>
      <c r="Q617" s="179"/>
      <c r="R617" s="183"/>
    </row>
    <row r="618" spans="11:18" ht="15" customHeight="1" x14ac:dyDescent="0.2">
      <c r="K618" s="179"/>
      <c r="L618" s="179"/>
      <c r="M618" s="179"/>
      <c r="N618" s="179"/>
      <c r="O618" s="179"/>
      <c r="P618" s="179"/>
      <c r="Q618" s="179"/>
      <c r="R618" s="183"/>
    </row>
    <row r="619" spans="11:18" ht="15" customHeight="1" x14ac:dyDescent="0.2">
      <c r="K619" s="179"/>
      <c r="L619" s="179"/>
      <c r="M619" s="179"/>
      <c r="N619" s="179"/>
      <c r="O619" s="179"/>
      <c r="P619" s="179"/>
      <c r="Q619" s="179"/>
      <c r="R619" s="183"/>
    </row>
    <row r="620" spans="11:18" ht="15" customHeight="1" x14ac:dyDescent="0.2">
      <c r="K620" s="179"/>
      <c r="L620" s="179"/>
      <c r="M620" s="179"/>
      <c r="N620" s="179"/>
      <c r="O620" s="179"/>
      <c r="P620" s="179"/>
      <c r="Q620" s="179"/>
      <c r="R620" s="183"/>
    </row>
    <row r="621" spans="11:18" ht="15" customHeight="1" x14ac:dyDescent="0.2">
      <c r="K621" s="179"/>
      <c r="L621" s="179"/>
      <c r="M621" s="179"/>
      <c r="N621" s="179"/>
      <c r="O621" s="179"/>
      <c r="P621" s="179"/>
      <c r="Q621" s="179"/>
      <c r="R621" s="183"/>
    </row>
    <row r="622" spans="11:18" ht="15" customHeight="1" x14ac:dyDescent="0.2">
      <c r="K622" s="179"/>
      <c r="L622" s="179"/>
      <c r="M622" s="179"/>
      <c r="N622" s="179"/>
      <c r="O622" s="179"/>
      <c r="P622" s="179"/>
      <c r="Q622" s="179"/>
      <c r="R622" s="183"/>
    </row>
    <row r="623" spans="11:18" ht="15" customHeight="1" x14ac:dyDescent="0.2">
      <c r="K623" s="179"/>
      <c r="L623" s="179"/>
      <c r="M623" s="179"/>
      <c r="N623" s="179"/>
      <c r="O623" s="179"/>
      <c r="P623" s="179"/>
      <c r="Q623" s="179"/>
      <c r="R623" s="183"/>
    </row>
    <row r="624" spans="11:18" ht="15" customHeight="1" x14ac:dyDescent="0.2">
      <c r="K624" s="179"/>
      <c r="L624" s="179"/>
      <c r="M624" s="179"/>
      <c r="N624" s="179"/>
      <c r="O624" s="179"/>
      <c r="P624" s="179"/>
      <c r="Q624" s="179"/>
      <c r="R624" s="183"/>
    </row>
    <row r="625" spans="11:18" ht="15" customHeight="1" x14ac:dyDescent="0.2">
      <c r="K625" s="179"/>
      <c r="L625" s="179"/>
      <c r="M625" s="179"/>
      <c r="N625" s="179"/>
      <c r="O625" s="179"/>
      <c r="P625" s="179"/>
      <c r="Q625" s="179"/>
      <c r="R625" s="183"/>
    </row>
    <row r="626" spans="11:18" ht="15" customHeight="1" x14ac:dyDescent="0.2">
      <c r="K626" s="179"/>
      <c r="L626" s="179"/>
      <c r="M626" s="179"/>
      <c r="N626" s="179"/>
      <c r="O626" s="179"/>
      <c r="P626" s="179"/>
      <c r="Q626" s="179"/>
      <c r="R626" s="183"/>
    </row>
    <row r="627" spans="11:18" ht="15" customHeight="1" x14ac:dyDescent="0.2">
      <c r="K627" s="179"/>
      <c r="L627" s="179"/>
      <c r="M627" s="179"/>
      <c r="N627" s="179"/>
      <c r="O627" s="179"/>
      <c r="P627" s="179"/>
      <c r="Q627" s="179"/>
      <c r="R627" s="183"/>
    </row>
    <row r="628" spans="11:18" ht="15" customHeight="1" x14ac:dyDescent="0.2">
      <c r="K628" s="179"/>
      <c r="L628" s="179"/>
      <c r="M628" s="179"/>
      <c r="N628" s="179"/>
      <c r="O628" s="179"/>
      <c r="P628" s="179"/>
      <c r="Q628" s="179"/>
      <c r="R628" s="183"/>
    </row>
    <row r="629" spans="11:18" ht="15" customHeight="1" x14ac:dyDescent="0.2">
      <c r="K629" s="179"/>
      <c r="L629" s="179"/>
      <c r="M629" s="179"/>
      <c r="N629" s="179"/>
      <c r="O629" s="179"/>
      <c r="P629" s="179"/>
      <c r="Q629" s="179"/>
      <c r="R629" s="183"/>
    </row>
    <row r="630" spans="11:18" ht="15" customHeight="1" x14ac:dyDescent="0.2">
      <c r="K630" s="179"/>
      <c r="L630" s="179"/>
      <c r="M630" s="179"/>
      <c r="N630" s="179"/>
      <c r="O630" s="179"/>
      <c r="P630" s="179"/>
      <c r="Q630" s="179"/>
      <c r="R630" s="183"/>
    </row>
    <row r="631" spans="11:18" ht="15" customHeight="1" x14ac:dyDescent="0.2">
      <c r="K631" s="179"/>
      <c r="L631" s="179"/>
      <c r="M631" s="179"/>
      <c r="N631" s="179"/>
      <c r="O631" s="179"/>
      <c r="P631" s="179"/>
      <c r="Q631" s="179"/>
      <c r="R631" s="183"/>
    </row>
    <row r="632" spans="11:18" ht="15" customHeight="1" x14ac:dyDescent="0.2">
      <c r="K632" s="179"/>
      <c r="L632" s="179"/>
      <c r="M632" s="179"/>
      <c r="N632" s="179"/>
      <c r="O632" s="179"/>
      <c r="P632" s="179"/>
      <c r="Q632" s="179"/>
      <c r="R632" s="183"/>
    </row>
    <row r="633" spans="11:18" ht="15" customHeight="1" x14ac:dyDescent="0.2">
      <c r="K633" s="179"/>
      <c r="L633" s="179"/>
      <c r="M633" s="179"/>
      <c r="N633" s="179"/>
      <c r="O633" s="179"/>
      <c r="P633" s="179"/>
      <c r="Q633" s="179"/>
      <c r="R633" s="183"/>
    </row>
    <row r="634" spans="11:18" ht="15" customHeight="1" x14ac:dyDescent="0.2">
      <c r="K634" s="179"/>
      <c r="L634" s="179"/>
      <c r="M634" s="179"/>
      <c r="N634" s="179"/>
      <c r="O634" s="179"/>
      <c r="P634" s="179"/>
      <c r="Q634" s="179"/>
      <c r="R634" s="183"/>
    </row>
    <row r="635" spans="11:18" ht="15" customHeight="1" x14ac:dyDescent="0.2">
      <c r="K635" s="179"/>
      <c r="L635" s="179"/>
      <c r="M635" s="179"/>
      <c r="N635" s="179"/>
      <c r="O635" s="179"/>
      <c r="P635" s="179"/>
      <c r="Q635" s="179"/>
      <c r="R635" s="183"/>
    </row>
    <row r="636" spans="11:18" ht="15" customHeight="1" x14ac:dyDescent="0.2">
      <c r="K636" s="179"/>
      <c r="L636" s="179"/>
      <c r="M636" s="179"/>
      <c r="N636" s="179"/>
      <c r="O636" s="179"/>
      <c r="P636" s="179"/>
      <c r="Q636" s="179"/>
      <c r="R636" s="183"/>
    </row>
    <row r="637" spans="11:18" ht="15" customHeight="1" x14ac:dyDescent="0.2">
      <c r="K637" s="179"/>
      <c r="L637" s="179"/>
      <c r="M637" s="179"/>
      <c r="N637" s="179"/>
      <c r="O637" s="179"/>
      <c r="P637" s="179"/>
      <c r="Q637" s="179"/>
      <c r="R637" s="183"/>
    </row>
    <row r="638" spans="11:18" ht="15" customHeight="1" x14ac:dyDescent="0.2">
      <c r="K638" s="179"/>
      <c r="L638" s="179"/>
      <c r="M638" s="179"/>
      <c r="N638" s="179"/>
      <c r="O638" s="179"/>
      <c r="P638" s="179"/>
      <c r="Q638" s="179"/>
      <c r="R638" s="183"/>
    </row>
    <row r="639" spans="11:18" ht="15" customHeight="1" x14ac:dyDescent="0.2">
      <c r="K639" s="179"/>
      <c r="L639" s="179"/>
      <c r="M639" s="179"/>
      <c r="N639" s="179"/>
      <c r="O639" s="179"/>
      <c r="P639" s="179"/>
      <c r="Q639" s="179"/>
      <c r="R639" s="183"/>
    </row>
    <row r="640" spans="11:18" ht="15" customHeight="1" x14ac:dyDescent="0.2">
      <c r="K640" s="179"/>
      <c r="L640" s="179"/>
      <c r="M640" s="179"/>
      <c r="N640" s="179"/>
      <c r="O640" s="179"/>
      <c r="P640" s="179"/>
      <c r="Q640" s="179"/>
      <c r="R640" s="183"/>
    </row>
    <row r="641" spans="11:18" ht="15" customHeight="1" x14ac:dyDescent="0.2">
      <c r="K641" s="179"/>
      <c r="L641" s="179"/>
      <c r="M641" s="179"/>
      <c r="N641" s="179"/>
      <c r="O641" s="179"/>
      <c r="P641" s="179"/>
      <c r="Q641" s="179"/>
      <c r="R641" s="183"/>
    </row>
    <row r="642" spans="11:18" ht="15" customHeight="1" x14ac:dyDescent="0.2">
      <c r="K642" s="179"/>
      <c r="L642" s="179"/>
      <c r="M642" s="179"/>
      <c r="N642" s="179"/>
      <c r="O642" s="179"/>
      <c r="P642" s="179"/>
      <c r="Q642" s="179"/>
      <c r="R642" s="183"/>
    </row>
    <row r="643" spans="11:18" ht="15" customHeight="1" x14ac:dyDescent="0.2">
      <c r="K643" s="179"/>
      <c r="L643" s="179"/>
      <c r="M643" s="179"/>
      <c r="N643" s="179"/>
      <c r="O643" s="179"/>
      <c r="P643" s="179"/>
      <c r="Q643" s="179"/>
      <c r="R643" s="183"/>
    </row>
    <row r="644" spans="11:18" ht="15" customHeight="1" x14ac:dyDescent="0.2">
      <c r="K644" s="179"/>
      <c r="L644" s="179"/>
      <c r="M644" s="179"/>
      <c r="N644" s="179"/>
      <c r="O644" s="179"/>
      <c r="P644" s="179"/>
      <c r="Q644" s="179"/>
      <c r="R644" s="183"/>
    </row>
    <row r="645" spans="11:18" ht="15" customHeight="1" x14ac:dyDescent="0.2">
      <c r="K645" s="179"/>
      <c r="L645" s="179"/>
      <c r="M645" s="179"/>
      <c r="N645" s="179"/>
      <c r="O645" s="179"/>
      <c r="P645" s="179"/>
      <c r="Q645" s="179"/>
      <c r="R645" s="183"/>
    </row>
    <row r="646" spans="11:18" ht="15" customHeight="1" x14ac:dyDescent="0.2">
      <c r="K646" s="179"/>
      <c r="L646" s="179"/>
      <c r="M646" s="179"/>
      <c r="N646" s="179"/>
      <c r="O646" s="179"/>
      <c r="P646" s="179"/>
      <c r="Q646" s="179"/>
      <c r="R646" s="183"/>
    </row>
    <row r="647" spans="11:18" ht="15" customHeight="1" x14ac:dyDescent="0.2">
      <c r="K647" s="179"/>
      <c r="L647" s="179"/>
      <c r="M647" s="179"/>
      <c r="N647" s="179"/>
      <c r="O647" s="179"/>
      <c r="P647" s="179"/>
      <c r="Q647" s="179"/>
      <c r="R647" s="183"/>
    </row>
    <row r="648" spans="11:18" ht="15" customHeight="1" x14ac:dyDescent="0.2">
      <c r="K648" s="179"/>
      <c r="L648" s="179"/>
      <c r="M648" s="179"/>
      <c r="N648" s="179"/>
      <c r="O648" s="179"/>
      <c r="P648" s="179"/>
      <c r="Q648" s="179"/>
      <c r="R648" s="183"/>
    </row>
    <row r="649" spans="11:18" ht="15" customHeight="1" x14ac:dyDescent="0.2">
      <c r="K649" s="179"/>
      <c r="L649" s="179"/>
      <c r="M649" s="179"/>
      <c r="N649" s="179"/>
      <c r="O649" s="179"/>
      <c r="P649" s="179"/>
      <c r="Q649" s="179"/>
      <c r="R649" s="183"/>
    </row>
    <row r="650" spans="11:18" ht="15" customHeight="1" x14ac:dyDescent="0.2">
      <c r="K650" s="179"/>
      <c r="L650" s="179"/>
      <c r="M650" s="179"/>
      <c r="N650" s="179"/>
      <c r="O650" s="179"/>
      <c r="P650" s="179"/>
      <c r="Q650" s="179"/>
      <c r="R650" s="183"/>
    </row>
    <row r="651" spans="11:18" ht="15" customHeight="1" x14ac:dyDescent="0.2">
      <c r="K651" s="179"/>
      <c r="L651" s="179"/>
      <c r="M651" s="179"/>
      <c r="N651" s="179"/>
      <c r="O651" s="179"/>
      <c r="P651" s="179"/>
      <c r="Q651" s="179"/>
      <c r="R651" s="183"/>
    </row>
    <row r="652" spans="11:18" ht="15" customHeight="1" x14ac:dyDescent="0.2">
      <c r="K652" s="179"/>
      <c r="L652" s="179"/>
      <c r="M652" s="179"/>
      <c r="N652" s="179"/>
      <c r="O652" s="179"/>
      <c r="P652" s="179"/>
      <c r="Q652" s="179"/>
      <c r="R652" s="183"/>
    </row>
    <row r="653" spans="11:18" ht="15" customHeight="1" x14ac:dyDescent="0.2">
      <c r="K653" s="179"/>
      <c r="L653" s="179"/>
      <c r="M653" s="179"/>
      <c r="N653" s="179"/>
      <c r="O653" s="179"/>
      <c r="P653" s="179"/>
      <c r="Q653" s="179"/>
      <c r="R653" s="183"/>
    </row>
    <row r="654" spans="11:18" ht="15" customHeight="1" x14ac:dyDescent="0.2">
      <c r="K654" s="179"/>
      <c r="L654" s="179"/>
      <c r="M654" s="179"/>
      <c r="N654" s="179"/>
      <c r="O654" s="179"/>
      <c r="P654" s="179"/>
      <c r="Q654" s="179"/>
      <c r="R654" s="183"/>
    </row>
    <row r="655" spans="11:18" ht="15" customHeight="1" x14ac:dyDescent="0.2">
      <c r="K655" s="179"/>
      <c r="L655" s="179"/>
      <c r="M655" s="179"/>
      <c r="N655" s="179"/>
      <c r="O655" s="179"/>
      <c r="P655" s="179"/>
      <c r="Q655" s="179"/>
      <c r="R655" s="183"/>
    </row>
    <row r="656" spans="11:18" ht="15" customHeight="1" x14ac:dyDescent="0.2">
      <c r="K656" s="179"/>
      <c r="L656" s="179"/>
      <c r="M656" s="179"/>
      <c r="N656" s="179"/>
      <c r="O656" s="179"/>
      <c r="P656" s="179"/>
      <c r="Q656" s="179"/>
      <c r="R656" s="183"/>
    </row>
    <row r="657" spans="11:18" ht="15" customHeight="1" x14ac:dyDescent="0.2">
      <c r="K657" s="179"/>
      <c r="L657" s="179"/>
      <c r="M657" s="179"/>
      <c r="N657" s="179"/>
      <c r="O657" s="179"/>
      <c r="P657" s="179"/>
      <c r="Q657" s="179"/>
      <c r="R657" s="183"/>
    </row>
    <row r="658" spans="11:18" ht="15" customHeight="1" x14ac:dyDescent="0.2">
      <c r="K658" s="179"/>
      <c r="L658" s="179"/>
      <c r="M658" s="179"/>
      <c r="N658" s="179"/>
      <c r="O658" s="179"/>
      <c r="P658" s="179"/>
      <c r="Q658" s="179"/>
      <c r="R658" s="183"/>
    </row>
    <row r="659" spans="11:18" ht="15" customHeight="1" x14ac:dyDescent="0.2">
      <c r="K659" s="179"/>
      <c r="L659" s="179"/>
      <c r="M659" s="179"/>
      <c r="N659" s="179"/>
      <c r="O659" s="179"/>
      <c r="P659" s="179"/>
      <c r="Q659" s="179"/>
      <c r="R659" s="183"/>
    </row>
    <row r="660" spans="11:18" ht="15" customHeight="1" x14ac:dyDescent="0.2">
      <c r="K660" s="179"/>
      <c r="L660" s="179"/>
      <c r="M660" s="179"/>
      <c r="N660" s="179"/>
      <c r="O660" s="179"/>
      <c r="P660" s="179"/>
      <c r="Q660" s="179"/>
      <c r="R660" s="183"/>
    </row>
    <row r="661" spans="11:18" ht="15" customHeight="1" x14ac:dyDescent="0.2">
      <c r="K661" s="179"/>
      <c r="L661" s="179"/>
      <c r="M661" s="179"/>
      <c r="N661" s="179"/>
      <c r="O661" s="179"/>
      <c r="P661" s="179"/>
      <c r="Q661" s="179"/>
      <c r="R661" s="183"/>
    </row>
    <row r="662" spans="11:18" ht="15" customHeight="1" x14ac:dyDescent="0.2">
      <c r="K662" s="179"/>
      <c r="L662" s="179"/>
      <c r="M662" s="179"/>
      <c r="N662" s="179"/>
      <c r="O662" s="179"/>
      <c r="P662" s="179"/>
      <c r="Q662" s="179"/>
      <c r="R662" s="183"/>
    </row>
    <row r="663" spans="11:18" ht="15" customHeight="1" x14ac:dyDescent="0.2">
      <c r="K663" s="179"/>
      <c r="L663" s="179"/>
      <c r="M663" s="179"/>
      <c r="N663" s="179"/>
      <c r="O663" s="179"/>
      <c r="P663" s="179"/>
      <c r="Q663" s="179"/>
      <c r="R663" s="183"/>
    </row>
    <row r="664" spans="11:18" ht="15" customHeight="1" x14ac:dyDescent="0.2">
      <c r="K664" s="179"/>
      <c r="L664" s="179"/>
      <c r="M664" s="179"/>
      <c r="N664" s="179"/>
      <c r="O664" s="179"/>
      <c r="P664" s="179"/>
      <c r="Q664" s="179"/>
      <c r="R664" s="183"/>
    </row>
    <row r="665" spans="11:18" ht="15" customHeight="1" x14ac:dyDescent="0.2">
      <c r="K665" s="179"/>
      <c r="L665" s="179"/>
      <c r="M665" s="179"/>
      <c r="N665" s="179"/>
      <c r="O665" s="179"/>
      <c r="P665" s="179"/>
      <c r="Q665" s="179"/>
      <c r="R665" s="183"/>
    </row>
    <row r="666" spans="11:18" ht="15" customHeight="1" x14ac:dyDescent="0.2">
      <c r="K666" s="179"/>
      <c r="L666" s="179"/>
      <c r="M666" s="179"/>
      <c r="N666" s="179"/>
      <c r="O666" s="179"/>
      <c r="P666" s="179"/>
      <c r="Q666" s="179"/>
      <c r="R666" s="183"/>
    </row>
    <row r="667" spans="11:18" ht="15" customHeight="1" x14ac:dyDescent="0.2">
      <c r="K667" s="179"/>
      <c r="L667" s="179"/>
      <c r="M667" s="179"/>
      <c r="N667" s="179"/>
      <c r="O667" s="179"/>
      <c r="P667" s="179"/>
      <c r="Q667" s="179"/>
      <c r="R667" s="183"/>
    </row>
    <row r="668" spans="11:18" ht="15" customHeight="1" x14ac:dyDescent="0.2">
      <c r="K668" s="179"/>
      <c r="L668" s="179"/>
      <c r="M668" s="179"/>
      <c r="N668" s="179"/>
      <c r="O668" s="179"/>
      <c r="P668" s="179"/>
      <c r="Q668" s="179"/>
      <c r="R668" s="183"/>
    </row>
    <row r="669" spans="11:18" ht="15" customHeight="1" x14ac:dyDescent="0.2">
      <c r="K669" s="179"/>
      <c r="L669" s="179"/>
      <c r="M669" s="179"/>
      <c r="N669" s="179"/>
      <c r="O669" s="179"/>
      <c r="P669" s="179"/>
      <c r="Q669" s="179"/>
      <c r="R669" s="183"/>
    </row>
    <row r="670" spans="11:18" ht="15" customHeight="1" x14ac:dyDescent="0.2">
      <c r="K670" s="179"/>
      <c r="L670" s="179"/>
      <c r="M670" s="179"/>
      <c r="N670" s="179"/>
      <c r="O670" s="179"/>
      <c r="P670" s="179"/>
      <c r="Q670" s="179"/>
      <c r="R670" s="183"/>
    </row>
    <row r="671" spans="11:18" ht="15" customHeight="1" x14ac:dyDescent="0.2">
      <c r="K671" s="179"/>
      <c r="L671" s="179"/>
      <c r="M671" s="179"/>
      <c r="N671" s="179"/>
      <c r="O671" s="179"/>
      <c r="P671" s="179"/>
      <c r="Q671" s="179"/>
      <c r="R671" s="183"/>
    </row>
    <row r="672" spans="11:18" ht="15" customHeight="1" x14ac:dyDescent="0.2">
      <c r="K672" s="179"/>
      <c r="L672" s="179"/>
      <c r="M672" s="179"/>
      <c r="N672" s="179"/>
      <c r="O672" s="179"/>
      <c r="P672" s="179"/>
      <c r="Q672" s="179"/>
      <c r="R672" s="183"/>
    </row>
    <row r="673" spans="11:18" ht="15" customHeight="1" x14ac:dyDescent="0.2">
      <c r="K673" s="179"/>
      <c r="L673" s="179"/>
      <c r="M673" s="179"/>
      <c r="N673" s="179"/>
      <c r="O673" s="179"/>
      <c r="P673" s="179"/>
      <c r="Q673" s="179"/>
      <c r="R673" s="183"/>
    </row>
    <row r="674" spans="11:18" ht="15" customHeight="1" x14ac:dyDescent="0.2">
      <c r="K674" s="179"/>
      <c r="L674" s="179"/>
      <c r="M674" s="179"/>
      <c r="N674" s="179"/>
      <c r="O674" s="179"/>
      <c r="P674" s="179"/>
      <c r="Q674" s="179"/>
      <c r="R674" s="183"/>
    </row>
    <row r="675" spans="11:18" ht="15" customHeight="1" x14ac:dyDescent="0.2">
      <c r="K675" s="179"/>
      <c r="L675" s="179"/>
      <c r="M675" s="179"/>
      <c r="N675" s="179"/>
      <c r="O675" s="179"/>
      <c r="P675" s="179"/>
      <c r="Q675" s="179"/>
      <c r="R675" s="183"/>
    </row>
    <row r="676" spans="11:18" ht="15" customHeight="1" x14ac:dyDescent="0.2">
      <c r="K676" s="179"/>
      <c r="L676" s="179"/>
      <c r="M676" s="179"/>
      <c r="N676" s="179"/>
      <c r="O676" s="179"/>
      <c r="P676" s="179"/>
      <c r="Q676" s="179"/>
      <c r="R676" s="183"/>
    </row>
    <row r="677" spans="11:18" ht="15" customHeight="1" x14ac:dyDescent="0.2">
      <c r="K677" s="179"/>
      <c r="L677" s="179"/>
      <c r="M677" s="179"/>
      <c r="N677" s="179"/>
      <c r="O677" s="179"/>
      <c r="P677" s="179"/>
      <c r="Q677" s="179"/>
      <c r="R677" s="183"/>
    </row>
    <row r="678" spans="11:18" ht="15" customHeight="1" x14ac:dyDescent="0.2">
      <c r="K678" s="179"/>
      <c r="L678" s="179"/>
      <c r="M678" s="179"/>
      <c r="N678" s="179"/>
      <c r="O678" s="179"/>
      <c r="P678" s="179"/>
      <c r="Q678" s="179"/>
      <c r="R678" s="183"/>
    </row>
    <row r="679" spans="11:18" ht="15" customHeight="1" x14ac:dyDescent="0.2">
      <c r="K679" s="179"/>
      <c r="L679" s="179"/>
      <c r="M679" s="179"/>
      <c r="N679" s="179"/>
      <c r="O679" s="179"/>
      <c r="P679" s="179"/>
      <c r="Q679" s="179"/>
      <c r="R679" s="183"/>
    </row>
    <row r="680" spans="11:18" ht="15" customHeight="1" x14ac:dyDescent="0.2">
      <c r="K680" s="179"/>
      <c r="L680" s="179"/>
      <c r="M680" s="179"/>
      <c r="N680" s="179"/>
      <c r="O680" s="179"/>
      <c r="P680" s="179"/>
      <c r="Q680" s="179"/>
      <c r="R680" s="183"/>
    </row>
    <row r="681" spans="11:18" ht="15" customHeight="1" x14ac:dyDescent="0.2">
      <c r="K681" s="179"/>
      <c r="L681" s="179"/>
      <c r="M681" s="179"/>
      <c r="N681" s="179"/>
      <c r="O681" s="179"/>
      <c r="P681" s="179"/>
      <c r="Q681" s="179"/>
      <c r="R681" s="183"/>
    </row>
    <row r="682" spans="11:18" ht="15" customHeight="1" x14ac:dyDescent="0.2">
      <c r="K682" s="179"/>
      <c r="L682" s="179"/>
      <c r="M682" s="179"/>
      <c r="N682" s="179"/>
      <c r="O682" s="179"/>
      <c r="P682" s="179"/>
      <c r="Q682" s="179"/>
      <c r="R682" s="183"/>
    </row>
    <row r="683" spans="11:18" ht="15" customHeight="1" x14ac:dyDescent="0.2">
      <c r="K683" s="179"/>
      <c r="L683" s="179"/>
      <c r="M683" s="179"/>
      <c r="N683" s="179"/>
      <c r="O683" s="179"/>
      <c r="P683" s="179"/>
      <c r="Q683" s="179"/>
      <c r="R683" s="183"/>
    </row>
    <row r="684" spans="11:18" ht="15" customHeight="1" x14ac:dyDescent="0.2">
      <c r="K684" s="179"/>
      <c r="L684" s="179"/>
      <c r="M684" s="179"/>
      <c r="N684" s="179"/>
      <c r="O684" s="179"/>
      <c r="P684" s="179"/>
      <c r="Q684" s="179"/>
      <c r="R684" s="183"/>
    </row>
    <row r="685" spans="11:18" ht="15" customHeight="1" x14ac:dyDescent="0.2">
      <c r="K685" s="179"/>
      <c r="L685" s="179"/>
      <c r="M685" s="179"/>
      <c r="N685" s="179"/>
      <c r="O685" s="179"/>
      <c r="P685" s="179"/>
      <c r="Q685" s="179"/>
      <c r="R685" s="183"/>
    </row>
    <row r="686" spans="11:18" ht="15" customHeight="1" x14ac:dyDescent="0.2">
      <c r="K686" s="179"/>
      <c r="L686" s="179"/>
      <c r="M686" s="179"/>
      <c r="N686" s="179"/>
      <c r="O686" s="179"/>
      <c r="P686" s="179"/>
      <c r="Q686" s="179"/>
      <c r="R686" s="183"/>
    </row>
    <row r="687" spans="11:18" ht="15" customHeight="1" x14ac:dyDescent="0.2">
      <c r="K687" s="179"/>
      <c r="L687" s="179"/>
      <c r="M687" s="179"/>
      <c r="N687" s="179"/>
      <c r="O687" s="179"/>
      <c r="P687" s="179"/>
      <c r="Q687" s="179"/>
      <c r="R687" s="183"/>
    </row>
    <row r="688" spans="11:18" ht="15" customHeight="1" x14ac:dyDescent="0.2">
      <c r="K688" s="179"/>
      <c r="L688" s="179"/>
      <c r="M688" s="179"/>
      <c r="N688" s="179"/>
      <c r="O688" s="179"/>
      <c r="P688" s="179"/>
      <c r="Q688" s="179"/>
      <c r="R688" s="183"/>
    </row>
    <row r="689" spans="11:18" ht="15" customHeight="1" x14ac:dyDescent="0.2">
      <c r="K689" s="179"/>
      <c r="L689" s="179"/>
      <c r="M689" s="179"/>
      <c r="N689" s="179"/>
      <c r="O689" s="179"/>
      <c r="P689" s="179"/>
      <c r="Q689" s="179"/>
      <c r="R689" s="183"/>
    </row>
    <row r="690" spans="11:18" ht="15" customHeight="1" x14ac:dyDescent="0.2">
      <c r="K690" s="179"/>
      <c r="L690" s="179"/>
      <c r="M690" s="179"/>
      <c r="N690" s="179"/>
      <c r="O690" s="179"/>
      <c r="P690" s="179"/>
      <c r="Q690" s="179"/>
      <c r="R690" s="183"/>
    </row>
    <row r="691" spans="11:18" ht="15" customHeight="1" x14ac:dyDescent="0.2">
      <c r="K691" s="179"/>
      <c r="L691" s="179"/>
      <c r="M691" s="179"/>
      <c r="N691" s="179"/>
      <c r="O691" s="179"/>
      <c r="P691" s="179"/>
      <c r="Q691" s="179"/>
      <c r="R691" s="183"/>
    </row>
    <row r="692" spans="11:18" ht="15" customHeight="1" x14ac:dyDescent="0.2">
      <c r="K692" s="179"/>
      <c r="L692" s="179"/>
      <c r="M692" s="179"/>
      <c r="N692" s="179"/>
      <c r="O692" s="179"/>
      <c r="P692" s="179"/>
      <c r="Q692" s="179"/>
      <c r="R692" s="183"/>
    </row>
    <row r="693" spans="11:18" ht="15" customHeight="1" x14ac:dyDescent="0.2">
      <c r="K693" s="179"/>
      <c r="L693" s="179"/>
      <c r="M693" s="179"/>
      <c r="N693" s="179"/>
      <c r="O693" s="179"/>
      <c r="P693" s="179"/>
      <c r="Q693" s="179"/>
      <c r="R693" s="183"/>
    </row>
    <row r="694" spans="11:18" ht="15" customHeight="1" x14ac:dyDescent="0.2">
      <c r="K694" s="179"/>
      <c r="L694" s="179"/>
      <c r="M694" s="179"/>
      <c r="N694" s="179"/>
      <c r="O694" s="179"/>
      <c r="P694" s="179"/>
      <c r="Q694" s="179"/>
      <c r="R694" s="183"/>
    </row>
    <row r="695" spans="11:18" ht="15" customHeight="1" x14ac:dyDescent="0.2">
      <c r="K695" s="179"/>
      <c r="L695" s="179"/>
      <c r="M695" s="179"/>
      <c r="N695" s="179"/>
      <c r="O695" s="179"/>
      <c r="P695" s="179"/>
      <c r="Q695" s="179"/>
      <c r="R695" s="183"/>
    </row>
    <row r="696" spans="11:18" ht="15" customHeight="1" x14ac:dyDescent="0.2">
      <c r="K696" s="179"/>
      <c r="L696" s="179"/>
      <c r="M696" s="179"/>
      <c r="N696" s="179"/>
      <c r="O696" s="179"/>
      <c r="P696" s="179"/>
      <c r="Q696" s="179"/>
      <c r="R696" s="183"/>
    </row>
    <row r="697" spans="11:18" ht="15" customHeight="1" x14ac:dyDescent="0.2">
      <c r="K697" s="179"/>
      <c r="L697" s="179"/>
      <c r="M697" s="179"/>
      <c r="N697" s="179"/>
      <c r="O697" s="179"/>
      <c r="P697" s="179"/>
      <c r="Q697" s="179"/>
      <c r="R697" s="183"/>
    </row>
    <row r="698" spans="11:18" ht="15" customHeight="1" x14ac:dyDescent="0.2">
      <c r="K698" s="179"/>
      <c r="L698" s="179"/>
      <c r="M698" s="179"/>
      <c r="N698" s="179"/>
      <c r="O698" s="179"/>
      <c r="P698" s="179"/>
      <c r="Q698" s="179"/>
      <c r="R698" s="183"/>
    </row>
    <row r="699" spans="11:18" ht="15" customHeight="1" x14ac:dyDescent="0.2">
      <c r="K699" s="179"/>
      <c r="L699" s="179"/>
      <c r="M699" s="179"/>
      <c r="N699" s="179"/>
      <c r="O699" s="179"/>
      <c r="P699" s="179"/>
      <c r="Q699" s="179"/>
      <c r="R699" s="183"/>
    </row>
    <row r="700" spans="11:18" ht="15" customHeight="1" x14ac:dyDescent="0.2">
      <c r="K700" s="179"/>
      <c r="L700" s="179"/>
      <c r="M700" s="179"/>
      <c r="N700" s="179"/>
      <c r="O700" s="179"/>
      <c r="P700" s="179"/>
      <c r="Q700" s="179"/>
      <c r="R700" s="183"/>
    </row>
    <row r="701" spans="11:18" ht="15" customHeight="1" x14ac:dyDescent="0.2">
      <c r="K701" s="179"/>
      <c r="L701" s="179"/>
      <c r="M701" s="179"/>
      <c r="N701" s="179"/>
      <c r="O701" s="179"/>
      <c r="P701" s="179"/>
      <c r="Q701" s="179"/>
      <c r="R701" s="183"/>
    </row>
    <row r="702" spans="11:18" ht="15" customHeight="1" x14ac:dyDescent="0.2">
      <c r="K702" s="179"/>
      <c r="L702" s="179"/>
      <c r="M702" s="179"/>
      <c r="N702" s="179"/>
      <c r="O702" s="179"/>
      <c r="P702" s="179"/>
      <c r="Q702" s="179"/>
      <c r="R702" s="183"/>
    </row>
    <row r="703" spans="11:18" ht="15" customHeight="1" x14ac:dyDescent="0.2">
      <c r="K703" s="179"/>
      <c r="L703" s="179"/>
      <c r="M703" s="179"/>
      <c r="N703" s="179"/>
      <c r="O703" s="179"/>
      <c r="P703" s="179"/>
      <c r="Q703" s="179"/>
      <c r="R703" s="183"/>
    </row>
    <row r="704" spans="11:18" ht="15" customHeight="1" x14ac:dyDescent="0.2">
      <c r="K704" s="179"/>
      <c r="L704" s="179"/>
      <c r="M704" s="179"/>
      <c r="N704" s="179"/>
      <c r="O704" s="179"/>
      <c r="P704" s="179"/>
      <c r="Q704" s="179"/>
      <c r="R704" s="183"/>
    </row>
    <row r="705" spans="11:18" ht="15" customHeight="1" x14ac:dyDescent="0.2">
      <c r="K705" s="179"/>
      <c r="L705" s="179"/>
      <c r="M705" s="179"/>
      <c r="N705" s="179"/>
      <c r="O705" s="179"/>
      <c r="P705" s="179"/>
      <c r="Q705" s="179"/>
      <c r="R705" s="183"/>
    </row>
    <row r="706" spans="11:18" ht="15" customHeight="1" x14ac:dyDescent="0.2">
      <c r="K706" s="179"/>
      <c r="L706" s="179"/>
      <c r="M706" s="179"/>
      <c r="N706" s="179"/>
      <c r="O706" s="179"/>
      <c r="P706" s="179"/>
      <c r="Q706" s="179"/>
      <c r="R706" s="183"/>
    </row>
    <row r="707" spans="11:18" ht="15" customHeight="1" x14ac:dyDescent="0.2">
      <c r="K707" s="179"/>
      <c r="L707" s="179"/>
      <c r="M707" s="179"/>
      <c r="N707" s="179"/>
      <c r="O707" s="179"/>
      <c r="P707" s="179"/>
      <c r="Q707" s="179"/>
      <c r="R707" s="183"/>
    </row>
    <row r="708" spans="11:18" ht="15" customHeight="1" x14ac:dyDescent="0.2">
      <c r="K708" s="179"/>
      <c r="L708" s="179"/>
      <c r="M708" s="179"/>
      <c r="N708" s="179"/>
      <c r="O708" s="179"/>
      <c r="P708" s="179"/>
      <c r="Q708" s="179"/>
      <c r="R708" s="183"/>
    </row>
    <row r="709" spans="11:18" ht="15" customHeight="1" x14ac:dyDescent="0.2">
      <c r="K709" s="179"/>
      <c r="L709" s="179"/>
      <c r="M709" s="179"/>
      <c r="N709" s="179"/>
      <c r="O709" s="179"/>
      <c r="P709" s="179"/>
      <c r="Q709" s="179"/>
      <c r="R709" s="183"/>
    </row>
    <row r="710" spans="11:18" ht="15" customHeight="1" x14ac:dyDescent="0.2">
      <c r="K710" s="179"/>
      <c r="L710" s="179"/>
      <c r="M710" s="179"/>
      <c r="N710" s="179"/>
      <c r="O710" s="179"/>
      <c r="P710" s="179"/>
      <c r="Q710" s="179"/>
      <c r="R710" s="183"/>
    </row>
    <row r="711" spans="11:18" ht="15" customHeight="1" x14ac:dyDescent="0.2">
      <c r="K711" s="179"/>
      <c r="L711" s="179"/>
      <c r="M711" s="179"/>
      <c r="N711" s="179"/>
      <c r="O711" s="179"/>
      <c r="P711" s="179"/>
      <c r="Q711" s="179"/>
      <c r="R711" s="183"/>
    </row>
    <row r="712" spans="11:18" ht="15" customHeight="1" x14ac:dyDescent="0.2">
      <c r="K712" s="179"/>
      <c r="L712" s="179"/>
      <c r="M712" s="179"/>
      <c r="N712" s="179"/>
      <c r="O712" s="179"/>
      <c r="P712" s="179"/>
      <c r="Q712" s="179"/>
      <c r="R712" s="183"/>
    </row>
    <row r="713" spans="11:18" ht="15" customHeight="1" x14ac:dyDescent="0.2">
      <c r="K713" s="179"/>
      <c r="L713" s="179"/>
      <c r="M713" s="179"/>
      <c r="N713" s="179"/>
      <c r="O713" s="179"/>
      <c r="P713" s="179"/>
      <c r="Q713" s="179"/>
      <c r="R713" s="183"/>
    </row>
    <row r="714" spans="11:18" ht="15" customHeight="1" x14ac:dyDescent="0.2">
      <c r="K714" s="179"/>
      <c r="L714" s="179"/>
      <c r="M714" s="179"/>
      <c r="N714" s="179"/>
      <c r="O714" s="179"/>
      <c r="P714" s="179"/>
      <c r="Q714" s="179"/>
      <c r="R714" s="183"/>
    </row>
    <row r="715" spans="11:18" ht="15" customHeight="1" x14ac:dyDescent="0.2">
      <c r="K715" s="179"/>
      <c r="L715" s="179"/>
      <c r="M715" s="179"/>
      <c r="N715" s="179"/>
      <c r="O715" s="179"/>
      <c r="P715" s="179"/>
      <c r="Q715" s="179"/>
      <c r="R715" s="183"/>
    </row>
    <row r="716" spans="11:18" ht="15" customHeight="1" x14ac:dyDescent="0.2">
      <c r="K716" s="179"/>
      <c r="L716" s="179"/>
      <c r="M716" s="179"/>
      <c r="N716" s="179"/>
      <c r="O716" s="179"/>
      <c r="P716" s="179"/>
      <c r="Q716" s="179"/>
      <c r="R716" s="183"/>
    </row>
    <row r="717" spans="11:18" ht="15" customHeight="1" x14ac:dyDescent="0.2">
      <c r="K717" s="179"/>
      <c r="L717" s="179"/>
      <c r="M717" s="179"/>
      <c r="N717" s="179"/>
      <c r="O717" s="179"/>
      <c r="P717" s="179"/>
      <c r="Q717" s="179"/>
      <c r="R717" s="183"/>
    </row>
    <row r="718" spans="11:18" ht="15" customHeight="1" x14ac:dyDescent="0.2">
      <c r="K718" s="179"/>
      <c r="L718" s="179"/>
      <c r="M718" s="179"/>
      <c r="N718" s="179"/>
      <c r="O718" s="179"/>
      <c r="P718" s="179"/>
      <c r="Q718" s="179"/>
      <c r="R718" s="183"/>
    </row>
    <row r="719" spans="11:18" ht="15" customHeight="1" x14ac:dyDescent="0.2">
      <c r="K719" s="179"/>
      <c r="L719" s="179"/>
      <c r="M719" s="179"/>
      <c r="N719" s="179"/>
      <c r="O719" s="179"/>
      <c r="P719" s="179"/>
      <c r="Q719" s="179"/>
      <c r="R719" s="183"/>
    </row>
    <row r="720" spans="11:18" ht="15" customHeight="1" x14ac:dyDescent="0.2">
      <c r="K720" s="179"/>
      <c r="L720" s="179"/>
      <c r="M720" s="179"/>
      <c r="N720" s="179"/>
      <c r="O720" s="179"/>
      <c r="P720" s="179"/>
      <c r="Q720" s="179"/>
      <c r="R720" s="183"/>
    </row>
    <row r="721" spans="11:18" ht="15" customHeight="1" x14ac:dyDescent="0.2">
      <c r="K721" s="179"/>
      <c r="L721" s="179"/>
      <c r="M721" s="179"/>
      <c r="N721" s="179"/>
      <c r="O721" s="179"/>
      <c r="P721" s="179"/>
      <c r="Q721" s="179"/>
      <c r="R721" s="183"/>
    </row>
    <row r="722" spans="11:18" ht="15" customHeight="1" x14ac:dyDescent="0.2">
      <c r="K722" s="179"/>
      <c r="L722" s="179"/>
      <c r="M722" s="179"/>
      <c r="N722" s="179"/>
      <c r="O722" s="179"/>
      <c r="P722" s="179"/>
      <c r="Q722" s="179"/>
      <c r="R722" s="183"/>
    </row>
    <row r="723" spans="11:18" ht="15" customHeight="1" x14ac:dyDescent="0.2">
      <c r="K723" s="179"/>
      <c r="L723" s="179"/>
      <c r="M723" s="179"/>
      <c r="N723" s="179"/>
      <c r="O723" s="179"/>
      <c r="P723" s="179"/>
      <c r="Q723" s="179"/>
      <c r="R723" s="183"/>
    </row>
    <row r="724" spans="11:18" ht="15" customHeight="1" x14ac:dyDescent="0.2">
      <c r="K724" s="179"/>
      <c r="L724" s="179"/>
      <c r="M724" s="179"/>
      <c r="N724" s="179"/>
      <c r="O724" s="179"/>
      <c r="P724" s="179"/>
      <c r="Q724" s="179"/>
      <c r="R724" s="183"/>
    </row>
    <row r="725" spans="11:18" ht="15" customHeight="1" x14ac:dyDescent="0.2">
      <c r="K725" s="179"/>
      <c r="L725" s="179"/>
      <c r="M725" s="179"/>
      <c r="N725" s="179"/>
      <c r="O725" s="179"/>
      <c r="P725" s="179"/>
      <c r="Q725" s="179"/>
      <c r="R725" s="183"/>
    </row>
    <row r="726" spans="11:18" ht="15" customHeight="1" x14ac:dyDescent="0.2">
      <c r="K726" s="179"/>
      <c r="L726" s="179"/>
      <c r="M726" s="179"/>
      <c r="N726" s="179"/>
      <c r="O726" s="179"/>
      <c r="P726" s="179"/>
      <c r="Q726" s="179"/>
      <c r="R726" s="183"/>
    </row>
    <row r="727" spans="11:18" ht="15" customHeight="1" x14ac:dyDescent="0.2">
      <c r="K727" s="179"/>
      <c r="L727" s="179"/>
      <c r="M727" s="179"/>
      <c r="N727" s="179"/>
      <c r="O727" s="179"/>
      <c r="P727" s="179"/>
      <c r="Q727" s="179"/>
      <c r="R727" s="183"/>
    </row>
    <row r="728" spans="11:18" ht="15" customHeight="1" x14ac:dyDescent="0.2">
      <c r="K728" s="179"/>
      <c r="L728" s="179"/>
      <c r="M728" s="179"/>
      <c r="N728" s="179"/>
      <c r="O728" s="179"/>
      <c r="P728" s="179"/>
      <c r="Q728" s="179"/>
      <c r="R728" s="183"/>
    </row>
    <row r="729" spans="11:18" ht="15" customHeight="1" x14ac:dyDescent="0.2">
      <c r="K729" s="179"/>
      <c r="L729" s="179"/>
      <c r="M729" s="179"/>
      <c r="N729" s="179"/>
      <c r="O729" s="179"/>
      <c r="P729" s="179"/>
      <c r="Q729" s="179"/>
      <c r="R729" s="183"/>
    </row>
    <row r="730" spans="11:18" ht="15" customHeight="1" x14ac:dyDescent="0.2">
      <c r="K730" s="179"/>
      <c r="L730" s="179"/>
      <c r="M730" s="179"/>
      <c r="N730" s="179"/>
      <c r="O730" s="179"/>
      <c r="P730" s="179"/>
      <c r="Q730" s="179"/>
      <c r="R730" s="183"/>
    </row>
    <row r="731" spans="11:18" ht="15" customHeight="1" x14ac:dyDescent="0.2">
      <c r="K731" s="179"/>
      <c r="L731" s="179"/>
      <c r="M731" s="179"/>
      <c r="N731" s="179"/>
      <c r="O731" s="179"/>
      <c r="P731" s="179"/>
      <c r="Q731" s="179"/>
      <c r="R731" s="183"/>
    </row>
    <row r="732" spans="11:18" ht="15" customHeight="1" x14ac:dyDescent="0.2">
      <c r="K732" s="179"/>
      <c r="L732" s="179"/>
      <c r="M732" s="179"/>
      <c r="N732" s="179"/>
      <c r="O732" s="179"/>
      <c r="P732" s="179"/>
      <c r="Q732" s="179"/>
      <c r="R732" s="183"/>
    </row>
    <row r="733" spans="11:18" ht="15" customHeight="1" x14ac:dyDescent="0.2">
      <c r="K733" s="179"/>
      <c r="L733" s="179"/>
      <c r="M733" s="179"/>
      <c r="N733" s="179"/>
      <c r="O733" s="179"/>
      <c r="P733" s="179"/>
      <c r="Q733" s="179"/>
      <c r="R733" s="183"/>
    </row>
    <row r="734" spans="11:18" ht="15" customHeight="1" x14ac:dyDescent="0.2">
      <c r="K734" s="179"/>
      <c r="L734" s="179"/>
      <c r="M734" s="179"/>
      <c r="N734" s="179"/>
      <c r="O734" s="179"/>
      <c r="P734" s="179"/>
      <c r="Q734" s="179"/>
      <c r="R734" s="183"/>
    </row>
    <row r="735" spans="11:18" ht="15" customHeight="1" x14ac:dyDescent="0.2">
      <c r="K735" s="179"/>
      <c r="L735" s="179"/>
      <c r="M735" s="179"/>
      <c r="N735" s="179"/>
      <c r="O735" s="179"/>
      <c r="P735" s="179"/>
      <c r="Q735" s="179"/>
      <c r="R735" s="183"/>
    </row>
    <row r="736" spans="11:18" ht="15" customHeight="1" x14ac:dyDescent="0.2">
      <c r="K736" s="179"/>
      <c r="L736" s="179"/>
      <c r="M736" s="179"/>
      <c r="N736" s="179"/>
      <c r="O736" s="179"/>
      <c r="P736" s="179"/>
      <c r="Q736" s="179"/>
      <c r="R736" s="183"/>
    </row>
    <row r="737" spans="11:18" ht="15" customHeight="1" x14ac:dyDescent="0.2">
      <c r="K737" s="179"/>
      <c r="L737" s="179"/>
      <c r="M737" s="179"/>
      <c r="N737" s="179"/>
      <c r="O737" s="179"/>
      <c r="P737" s="179"/>
      <c r="Q737" s="179"/>
      <c r="R737" s="183"/>
    </row>
    <row r="738" spans="11:18" ht="15" customHeight="1" x14ac:dyDescent="0.2">
      <c r="K738" s="179"/>
      <c r="L738" s="179"/>
      <c r="M738" s="179"/>
      <c r="N738" s="179"/>
      <c r="O738" s="179"/>
      <c r="P738" s="179"/>
      <c r="Q738" s="179"/>
      <c r="R738" s="183"/>
    </row>
    <row r="739" spans="11:18" ht="15" customHeight="1" x14ac:dyDescent="0.2">
      <c r="K739" s="179"/>
      <c r="L739" s="179"/>
      <c r="M739" s="179"/>
      <c r="N739" s="179"/>
      <c r="O739" s="179"/>
      <c r="P739" s="179"/>
      <c r="Q739" s="179"/>
      <c r="R739" s="183"/>
    </row>
    <row r="740" spans="11:18" ht="15" customHeight="1" x14ac:dyDescent="0.2">
      <c r="K740" s="179"/>
      <c r="L740" s="179"/>
      <c r="M740" s="179"/>
      <c r="N740" s="179"/>
      <c r="O740" s="179"/>
      <c r="P740" s="179"/>
      <c r="Q740" s="179"/>
      <c r="R740" s="183"/>
    </row>
    <row r="741" spans="11:18" ht="15" customHeight="1" x14ac:dyDescent="0.2">
      <c r="K741" s="179"/>
      <c r="L741" s="179"/>
      <c r="M741" s="179"/>
      <c r="N741" s="179"/>
      <c r="O741" s="179"/>
      <c r="P741" s="179"/>
      <c r="Q741" s="179"/>
      <c r="R741" s="183"/>
    </row>
    <row r="742" spans="11:18" ht="15" customHeight="1" x14ac:dyDescent="0.2">
      <c r="K742" s="179"/>
      <c r="L742" s="179"/>
      <c r="M742" s="179"/>
      <c r="N742" s="179"/>
      <c r="O742" s="179"/>
      <c r="P742" s="179"/>
      <c r="Q742" s="179"/>
      <c r="R742" s="183"/>
    </row>
    <row r="743" spans="11:18" ht="15" customHeight="1" x14ac:dyDescent="0.2">
      <c r="K743" s="179"/>
      <c r="L743" s="179"/>
      <c r="M743" s="179"/>
      <c r="N743" s="179"/>
      <c r="O743" s="179"/>
      <c r="P743" s="179"/>
      <c r="Q743" s="179"/>
      <c r="R743" s="183"/>
    </row>
    <row r="744" spans="11:18" ht="15" customHeight="1" x14ac:dyDescent="0.2">
      <c r="K744" s="179"/>
      <c r="L744" s="179"/>
      <c r="M744" s="179"/>
      <c r="N744" s="179"/>
      <c r="O744" s="179"/>
      <c r="P744" s="179"/>
      <c r="Q744" s="179"/>
      <c r="R744" s="183"/>
    </row>
    <row r="745" spans="11:18" ht="15" customHeight="1" x14ac:dyDescent="0.2">
      <c r="K745" s="179"/>
      <c r="L745" s="179"/>
      <c r="M745" s="179"/>
      <c r="N745" s="179"/>
      <c r="O745" s="179"/>
      <c r="P745" s="179"/>
      <c r="Q745" s="179"/>
      <c r="R745" s="183"/>
    </row>
    <row r="746" spans="11:18" ht="15" customHeight="1" x14ac:dyDescent="0.2">
      <c r="K746" s="179"/>
      <c r="L746" s="179"/>
      <c r="M746" s="179"/>
      <c r="N746" s="179"/>
      <c r="O746" s="179"/>
      <c r="P746" s="179"/>
      <c r="Q746" s="179"/>
      <c r="R746" s="183"/>
    </row>
    <row r="747" spans="11:18" ht="15" customHeight="1" x14ac:dyDescent="0.2">
      <c r="K747" s="179"/>
      <c r="L747" s="179"/>
      <c r="M747" s="179"/>
      <c r="N747" s="179"/>
      <c r="O747" s="179"/>
      <c r="P747" s="179"/>
      <c r="Q747" s="179"/>
      <c r="R747" s="183"/>
    </row>
    <row r="748" spans="11:18" ht="15" customHeight="1" x14ac:dyDescent="0.2">
      <c r="K748" s="179"/>
      <c r="L748" s="179"/>
      <c r="M748" s="179"/>
      <c r="N748" s="179"/>
      <c r="O748" s="179"/>
      <c r="P748" s="179"/>
      <c r="Q748" s="179"/>
      <c r="R748" s="183"/>
    </row>
    <row r="749" spans="11:18" ht="15" customHeight="1" x14ac:dyDescent="0.2">
      <c r="K749" s="179"/>
      <c r="L749" s="179"/>
      <c r="M749" s="179"/>
      <c r="N749" s="179"/>
      <c r="O749" s="179"/>
      <c r="P749" s="179"/>
      <c r="Q749" s="179"/>
      <c r="R749" s="183"/>
    </row>
    <row r="750" spans="11:18" ht="15" customHeight="1" x14ac:dyDescent="0.2">
      <c r="K750" s="179"/>
      <c r="L750" s="179"/>
      <c r="M750" s="179"/>
      <c r="N750" s="179"/>
      <c r="O750" s="179"/>
      <c r="P750" s="179"/>
      <c r="Q750" s="179"/>
      <c r="R750" s="183"/>
    </row>
    <row r="751" spans="11:18" ht="15" customHeight="1" x14ac:dyDescent="0.2">
      <c r="K751" s="179"/>
      <c r="L751" s="179"/>
      <c r="M751" s="179"/>
      <c r="N751" s="179"/>
      <c r="O751" s="179"/>
      <c r="P751" s="179"/>
      <c r="Q751" s="179"/>
      <c r="R751" s="183"/>
    </row>
    <row r="752" spans="11:18" ht="15" customHeight="1" x14ac:dyDescent="0.2">
      <c r="K752" s="179"/>
      <c r="L752" s="179"/>
      <c r="M752" s="179"/>
      <c r="N752" s="179"/>
      <c r="O752" s="179"/>
      <c r="P752" s="179"/>
      <c r="Q752" s="179"/>
      <c r="R752" s="183"/>
    </row>
    <row r="753" spans="11:18" ht="15" customHeight="1" x14ac:dyDescent="0.2">
      <c r="K753" s="179"/>
      <c r="L753" s="179"/>
      <c r="M753" s="179"/>
      <c r="N753" s="179"/>
      <c r="O753" s="179"/>
      <c r="P753" s="179"/>
      <c r="Q753" s="179"/>
      <c r="R753" s="183"/>
    </row>
    <row r="754" spans="11:18" ht="15" customHeight="1" x14ac:dyDescent="0.2">
      <c r="K754" s="179"/>
      <c r="L754" s="179"/>
      <c r="M754" s="179"/>
      <c r="N754" s="179"/>
      <c r="O754" s="179"/>
      <c r="P754" s="179"/>
      <c r="Q754" s="179"/>
      <c r="R754" s="183"/>
    </row>
    <row r="755" spans="11:18" ht="15" customHeight="1" x14ac:dyDescent="0.2">
      <c r="K755" s="179"/>
      <c r="L755" s="179"/>
      <c r="M755" s="179"/>
      <c r="N755" s="179"/>
      <c r="O755" s="179"/>
      <c r="P755" s="179"/>
      <c r="Q755" s="179"/>
      <c r="R755" s="183"/>
    </row>
    <row r="756" spans="11:18" ht="15" customHeight="1" x14ac:dyDescent="0.2">
      <c r="K756" s="179"/>
      <c r="L756" s="179"/>
      <c r="M756" s="179"/>
      <c r="N756" s="179"/>
      <c r="O756" s="179"/>
      <c r="P756" s="179"/>
      <c r="Q756" s="179"/>
      <c r="R756" s="183"/>
    </row>
    <row r="757" spans="11:18" ht="15" customHeight="1" x14ac:dyDescent="0.2">
      <c r="K757" s="179"/>
      <c r="L757" s="179"/>
      <c r="M757" s="179"/>
      <c r="N757" s="179"/>
      <c r="O757" s="179"/>
      <c r="P757" s="179"/>
      <c r="Q757" s="179"/>
      <c r="R757" s="183"/>
    </row>
    <row r="758" spans="11:18" ht="15" customHeight="1" x14ac:dyDescent="0.2">
      <c r="K758" s="179"/>
      <c r="L758" s="179"/>
      <c r="M758" s="179"/>
      <c r="N758" s="179"/>
      <c r="O758" s="179"/>
      <c r="P758" s="179"/>
      <c r="Q758" s="179"/>
      <c r="R758" s="183"/>
    </row>
    <row r="759" spans="11:18" ht="15" customHeight="1" x14ac:dyDescent="0.2">
      <c r="K759" s="179"/>
      <c r="L759" s="179"/>
      <c r="M759" s="179"/>
      <c r="N759" s="179"/>
      <c r="O759" s="179"/>
      <c r="P759" s="179"/>
      <c r="Q759" s="179"/>
      <c r="R759" s="183"/>
    </row>
    <row r="760" spans="11:18" ht="15" customHeight="1" x14ac:dyDescent="0.2">
      <c r="K760" s="179"/>
      <c r="L760" s="179"/>
      <c r="M760" s="179"/>
      <c r="N760" s="179"/>
      <c r="O760" s="179"/>
      <c r="P760" s="179"/>
      <c r="Q760" s="179"/>
      <c r="R760" s="183"/>
    </row>
    <row r="761" spans="11:18" ht="15" customHeight="1" x14ac:dyDescent="0.2">
      <c r="K761" s="179"/>
      <c r="L761" s="179"/>
      <c r="M761" s="179"/>
      <c r="N761" s="179"/>
      <c r="O761" s="179"/>
      <c r="P761" s="179"/>
      <c r="Q761" s="179"/>
      <c r="R761" s="183"/>
    </row>
    <row r="762" spans="11:18" ht="15" customHeight="1" x14ac:dyDescent="0.2">
      <c r="K762" s="179"/>
      <c r="L762" s="179"/>
      <c r="M762" s="179"/>
      <c r="N762" s="179"/>
      <c r="O762" s="179"/>
      <c r="P762" s="179"/>
      <c r="Q762" s="179"/>
      <c r="R762" s="183"/>
    </row>
    <row r="763" spans="11:18" ht="15" customHeight="1" x14ac:dyDescent="0.2">
      <c r="K763" s="179"/>
      <c r="L763" s="179"/>
      <c r="M763" s="179"/>
      <c r="N763" s="179"/>
      <c r="O763" s="179"/>
      <c r="P763" s="179"/>
      <c r="Q763" s="179"/>
      <c r="R763" s="183"/>
    </row>
    <row r="764" spans="11:18" ht="15" customHeight="1" x14ac:dyDescent="0.2">
      <c r="K764" s="179"/>
      <c r="L764" s="179"/>
      <c r="M764" s="179"/>
      <c r="N764" s="179"/>
      <c r="O764" s="179"/>
      <c r="P764" s="179"/>
      <c r="Q764" s="179"/>
      <c r="R764" s="183"/>
    </row>
    <row r="765" spans="11:18" ht="15" customHeight="1" x14ac:dyDescent="0.2">
      <c r="K765" s="179"/>
      <c r="L765" s="179"/>
      <c r="M765" s="179"/>
      <c r="N765" s="179"/>
      <c r="O765" s="179"/>
      <c r="P765" s="179"/>
      <c r="Q765" s="179"/>
      <c r="R765" s="183"/>
    </row>
    <row r="766" spans="11:18" ht="15" customHeight="1" x14ac:dyDescent="0.2">
      <c r="K766" s="179"/>
      <c r="L766" s="179"/>
      <c r="M766" s="179"/>
      <c r="N766" s="179"/>
      <c r="O766" s="179"/>
      <c r="P766" s="179"/>
      <c r="Q766" s="179"/>
      <c r="R766" s="183"/>
    </row>
    <row r="767" spans="11:18" ht="15" customHeight="1" x14ac:dyDescent="0.2">
      <c r="K767" s="179"/>
      <c r="L767" s="179"/>
      <c r="M767" s="179"/>
      <c r="N767" s="179"/>
      <c r="O767" s="179"/>
      <c r="P767" s="179"/>
      <c r="Q767" s="179"/>
      <c r="R767" s="183"/>
    </row>
    <row r="768" spans="11:18" ht="15" customHeight="1" x14ac:dyDescent="0.2">
      <c r="K768" s="179"/>
      <c r="L768" s="179"/>
      <c r="M768" s="179"/>
      <c r="N768" s="179"/>
      <c r="O768" s="179"/>
      <c r="P768" s="179"/>
      <c r="Q768" s="179"/>
      <c r="R768" s="183"/>
    </row>
    <row r="769" spans="11:18" ht="15" customHeight="1" x14ac:dyDescent="0.2">
      <c r="K769" s="179"/>
      <c r="L769" s="179"/>
      <c r="M769" s="179"/>
      <c r="N769" s="179"/>
      <c r="O769" s="179"/>
      <c r="P769" s="179"/>
      <c r="Q769" s="179"/>
      <c r="R769" s="183"/>
    </row>
    <row r="770" spans="11:18" ht="15" customHeight="1" x14ac:dyDescent="0.2">
      <c r="K770" s="179"/>
      <c r="L770" s="179"/>
      <c r="M770" s="179"/>
      <c r="N770" s="179"/>
      <c r="O770" s="179"/>
      <c r="P770" s="179"/>
      <c r="Q770" s="179"/>
      <c r="R770" s="183"/>
    </row>
    <row r="771" spans="11:18" ht="15" customHeight="1" x14ac:dyDescent="0.2">
      <c r="K771" s="179"/>
      <c r="L771" s="179"/>
      <c r="M771" s="179"/>
      <c r="N771" s="179"/>
      <c r="O771" s="179"/>
      <c r="P771" s="179"/>
      <c r="Q771" s="179"/>
      <c r="R771" s="183"/>
    </row>
    <row r="772" spans="11:18" ht="15" customHeight="1" x14ac:dyDescent="0.2">
      <c r="K772" s="179"/>
      <c r="L772" s="179"/>
      <c r="M772" s="179"/>
      <c r="N772" s="179"/>
      <c r="O772" s="179"/>
      <c r="P772" s="179"/>
      <c r="Q772" s="179"/>
      <c r="R772" s="183"/>
    </row>
    <row r="773" spans="11:18" ht="15" customHeight="1" x14ac:dyDescent="0.2">
      <c r="K773" s="179"/>
      <c r="L773" s="179"/>
      <c r="M773" s="179"/>
      <c r="N773" s="179"/>
      <c r="O773" s="179"/>
      <c r="P773" s="179"/>
      <c r="Q773" s="179"/>
      <c r="R773" s="183"/>
    </row>
    <row r="774" spans="11:18" ht="15" customHeight="1" x14ac:dyDescent="0.2">
      <c r="K774" s="179"/>
      <c r="L774" s="179"/>
      <c r="M774" s="179"/>
      <c r="N774" s="179"/>
      <c r="O774" s="179"/>
      <c r="P774" s="179"/>
      <c r="Q774" s="179"/>
      <c r="R774" s="183"/>
    </row>
    <row r="775" spans="11:18" ht="15" customHeight="1" x14ac:dyDescent="0.2">
      <c r="K775" s="179"/>
      <c r="L775" s="179"/>
      <c r="M775" s="179"/>
      <c r="N775" s="179"/>
      <c r="O775" s="179"/>
      <c r="P775" s="179"/>
      <c r="Q775" s="179"/>
      <c r="R775" s="183"/>
    </row>
    <row r="776" spans="11:18" ht="15" customHeight="1" x14ac:dyDescent="0.2">
      <c r="K776" s="179"/>
      <c r="L776" s="179"/>
      <c r="M776" s="179"/>
      <c r="N776" s="179"/>
      <c r="O776" s="179"/>
      <c r="P776" s="179"/>
      <c r="Q776" s="179"/>
      <c r="R776" s="183"/>
    </row>
    <row r="777" spans="11:18" ht="15" customHeight="1" x14ac:dyDescent="0.2">
      <c r="K777" s="179"/>
      <c r="L777" s="179"/>
      <c r="M777" s="179"/>
      <c r="N777" s="179"/>
      <c r="O777" s="179"/>
      <c r="P777" s="179"/>
      <c r="Q777" s="179"/>
      <c r="R777" s="183"/>
    </row>
    <row r="778" spans="11:18" ht="15" customHeight="1" x14ac:dyDescent="0.2">
      <c r="K778" s="179"/>
      <c r="L778" s="179"/>
      <c r="M778" s="179"/>
      <c r="N778" s="179"/>
      <c r="O778" s="179"/>
      <c r="P778" s="179"/>
      <c r="Q778" s="179"/>
      <c r="R778" s="183"/>
    </row>
    <row r="779" spans="11:18" ht="15" customHeight="1" x14ac:dyDescent="0.2">
      <c r="K779" s="179"/>
      <c r="L779" s="179"/>
      <c r="M779" s="179"/>
      <c r="N779" s="179"/>
      <c r="O779" s="179"/>
      <c r="P779" s="179"/>
      <c r="Q779" s="179"/>
      <c r="R779" s="183"/>
    </row>
    <row r="780" spans="11:18" ht="15" customHeight="1" x14ac:dyDescent="0.2">
      <c r="K780" s="179"/>
      <c r="L780" s="179"/>
      <c r="M780" s="179"/>
      <c r="N780" s="179"/>
      <c r="O780" s="179"/>
      <c r="P780" s="179"/>
      <c r="Q780" s="179"/>
      <c r="R780" s="183"/>
    </row>
    <row r="781" spans="11:18" ht="15" customHeight="1" x14ac:dyDescent="0.2">
      <c r="K781" s="179"/>
      <c r="L781" s="179"/>
      <c r="M781" s="179"/>
      <c r="N781" s="179"/>
      <c r="O781" s="179"/>
      <c r="P781" s="179"/>
      <c r="Q781" s="179"/>
      <c r="R781" s="183"/>
    </row>
    <row r="782" spans="11:18" ht="15" customHeight="1" x14ac:dyDescent="0.2">
      <c r="K782" s="179"/>
      <c r="L782" s="179"/>
      <c r="M782" s="179"/>
      <c r="N782" s="179"/>
      <c r="O782" s="179"/>
      <c r="P782" s="179"/>
      <c r="Q782" s="179"/>
      <c r="R782" s="183"/>
    </row>
    <row r="783" spans="11:18" ht="15" customHeight="1" x14ac:dyDescent="0.2">
      <c r="K783" s="179"/>
      <c r="L783" s="179"/>
      <c r="M783" s="179"/>
      <c r="N783" s="179"/>
      <c r="O783" s="179"/>
      <c r="P783" s="179"/>
      <c r="Q783" s="179"/>
      <c r="R783" s="183"/>
    </row>
    <row r="784" spans="11:18" ht="15" customHeight="1" x14ac:dyDescent="0.2">
      <c r="K784" s="179"/>
      <c r="L784" s="179"/>
      <c r="M784" s="179"/>
      <c r="N784" s="179"/>
      <c r="O784" s="179"/>
      <c r="P784" s="179"/>
      <c r="Q784" s="179"/>
      <c r="R784" s="183"/>
    </row>
    <row r="785" spans="11:18" ht="15" customHeight="1" x14ac:dyDescent="0.2">
      <c r="K785" s="179"/>
      <c r="L785" s="179"/>
      <c r="M785" s="179"/>
      <c r="N785" s="179"/>
      <c r="O785" s="179"/>
      <c r="P785" s="179"/>
      <c r="Q785" s="179"/>
      <c r="R785" s="183"/>
    </row>
    <row r="786" spans="11:18" ht="15" customHeight="1" x14ac:dyDescent="0.2">
      <c r="K786" s="179"/>
      <c r="L786" s="179"/>
      <c r="M786" s="179"/>
      <c r="N786" s="179"/>
      <c r="O786" s="179"/>
      <c r="P786" s="179"/>
      <c r="Q786" s="179"/>
      <c r="R786" s="183"/>
    </row>
    <row r="787" spans="11:18" ht="15" customHeight="1" x14ac:dyDescent="0.2">
      <c r="K787" s="179"/>
      <c r="L787" s="179"/>
      <c r="M787" s="179"/>
      <c r="N787" s="179"/>
      <c r="O787" s="179"/>
      <c r="P787" s="179"/>
      <c r="Q787" s="179"/>
      <c r="R787" s="183"/>
    </row>
    <row r="788" spans="11:18" ht="15" customHeight="1" x14ac:dyDescent="0.2">
      <c r="K788" s="179"/>
      <c r="L788" s="179"/>
      <c r="M788" s="179"/>
      <c r="N788" s="179"/>
      <c r="O788" s="179"/>
      <c r="P788" s="179"/>
      <c r="Q788" s="179"/>
      <c r="R788" s="183"/>
    </row>
    <row r="789" spans="11:18" ht="15" customHeight="1" x14ac:dyDescent="0.2">
      <c r="K789" s="179"/>
      <c r="L789" s="179"/>
      <c r="M789" s="179"/>
      <c r="N789" s="179"/>
      <c r="O789" s="179"/>
      <c r="P789" s="179"/>
      <c r="Q789" s="179"/>
      <c r="R789" s="183"/>
    </row>
    <row r="790" spans="11:18" ht="15" customHeight="1" x14ac:dyDescent="0.2">
      <c r="K790" s="179"/>
      <c r="L790" s="179"/>
      <c r="M790" s="179"/>
      <c r="N790" s="179"/>
      <c r="O790" s="179"/>
      <c r="P790" s="179"/>
      <c r="Q790" s="179"/>
      <c r="R790" s="183"/>
    </row>
    <row r="791" spans="11:18" ht="15" customHeight="1" x14ac:dyDescent="0.2">
      <c r="K791" s="179"/>
      <c r="L791" s="179"/>
      <c r="M791" s="179"/>
      <c r="N791" s="179"/>
      <c r="O791" s="179"/>
      <c r="P791" s="179"/>
      <c r="Q791" s="179"/>
      <c r="R791" s="183"/>
    </row>
    <row r="792" spans="11:18" ht="15" customHeight="1" x14ac:dyDescent="0.2">
      <c r="K792" s="179"/>
      <c r="L792" s="179"/>
      <c r="M792" s="179"/>
      <c r="N792" s="179"/>
      <c r="O792" s="179"/>
      <c r="P792" s="179"/>
      <c r="Q792" s="179"/>
      <c r="R792" s="183"/>
    </row>
    <row r="793" spans="11:18" ht="15" customHeight="1" x14ac:dyDescent="0.2">
      <c r="K793" s="179"/>
      <c r="L793" s="179"/>
      <c r="M793" s="179"/>
      <c r="N793" s="179"/>
      <c r="O793" s="179"/>
      <c r="P793" s="179"/>
      <c r="Q793" s="179"/>
      <c r="R793" s="183"/>
    </row>
    <row r="794" spans="11:18" ht="15" customHeight="1" x14ac:dyDescent="0.2">
      <c r="K794" s="179"/>
      <c r="L794" s="179"/>
      <c r="M794" s="179"/>
      <c r="N794" s="179"/>
      <c r="O794" s="179"/>
      <c r="P794" s="179"/>
      <c r="Q794" s="179"/>
      <c r="R794" s="183"/>
    </row>
    <row r="795" spans="11:18" ht="15" customHeight="1" x14ac:dyDescent="0.2">
      <c r="K795" s="179"/>
      <c r="L795" s="179"/>
      <c r="M795" s="179"/>
      <c r="N795" s="179"/>
      <c r="O795" s="179"/>
      <c r="P795" s="179"/>
      <c r="Q795" s="179"/>
      <c r="R795" s="183"/>
    </row>
    <row r="796" spans="11:18" ht="15" customHeight="1" x14ac:dyDescent="0.2">
      <c r="K796" s="179"/>
      <c r="L796" s="179"/>
      <c r="M796" s="179"/>
      <c r="N796" s="179"/>
      <c r="O796" s="179"/>
      <c r="P796" s="179"/>
      <c r="Q796" s="179"/>
      <c r="R796" s="183"/>
    </row>
    <row r="797" spans="11:18" ht="15" customHeight="1" x14ac:dyDescent="0.2">
      <c r="K797" s="179"/>
      <c r="L797" s="179"/>
      <c r="M797" s="179"/>
      <c r="N797" s="179"/>
      <c r="O797" s="179"/>
      <c r="P797" s="179"/>
      <c r="Q797" s="179"/>
      <c r="R797" s="183"/>
    </row>
    <row r="798" spans="11:18" ht="15" customHeight="1" x14ac:dyDescent="0.2">
      <c r="K798" s="179"/>
      <c r="L798" s="179"/>
      <c r="M798" s="179"/>
      <c r="N798" s="179"/>
      <c r="O798" s="179"/>
      <c r="P798" s="179"/>
      <c r="Q798" s="179"/>
      <c r="R798" s="183"/>
    </row>
    <row r="799" spans="11:18" ht="15" customHeight="1" x14ac:dyDescent="0.2">
      <c r="K799" s="179"/>
      <c r="L799" s="179"/>
      <c r="M799" s="179"/>
      <c r="N799" s="179"/>
      <c r="O799" s="179"/>
      <c r="P799" s="179"/>
      <c r="Q799" s="179"/>
      <c r="R799" s="183"/>
    </row>
    <row r="800" spans="11:18" ht="15" customHeight="1" x14ac:dyDescent="0.2">
      <c r="K800" s="179"/>
      <c r="L800" s="179"/>
      <c r="M800" s="179"/>
      <c r="N800" s="179"/>
      <c r="O800" s="179"/>
      <c r="P800" s="179"/>
      <c r="Q800" s="179"/>
      <c r="R800" s="183"/>
    </row>
    <row r="801" spans="11:18" ht="15" customHeight="1" x14ac:dyDescent="0.2">
      <c r="K801" s="179"/>
      <c r="L801" s="179"/>
      <c r="M801" s="179"/>
      <c r="N801" s="179"/>
      <c r="O801" s="179"/>
      <c r="P801" s="179"/>
      <c r="Q801" s="179"/>
      <c r="R801" s="183"/>
    </row>
    <row r="802" spans="11:18" ht="15" customHeight="1" x14ac:dyDescent="0.2">
      <c r="K802" s="179"/>
      <c r="L802" s="179"/>
      <c r="M802" s="179"/>
      <c r="N802" s="179"/>
      <c r="O802" s="179"/>
      <c r="P802" s="179"/>
      <c r="Q802" s="179"/>
      <c r="R802" s="183"/>
    </row>
    <row r="803" spans="11:18" ht="15" customHeight="1" x14ac:dyDescent="0.2">
      <c r="K803" s="179"/>
      <c r="L803" s="179"/>
      <c r="M803" s="179"/>
      <c r="N803" s="179"/>
      <c r="O803" s="179"/>
      <c r="P803" s="179"/>
      <c r="Q803" s="179"/>
      <c r="R803" s="183"/>
    </row>
    <row r="804" spans="11:18" ht="15" customHeight="1" x14ac:dyDescent="0.2">
      <c r="K804" s="179"/>
      <c r="L804" s="179"/>
      <c r="M804" s="179"/>
      <c r="N804" s="179"/>
      <c r="O804" s="179"/>
      <c r="P804" s="179"/>
      <c r="Q804" s="179"/>
      <c r="R804" s="183"/>
    </row>
    <row r="805" spans="11:18" ht="15" customHeight="1" x14ac:dyDescent="0.2">
      <c r="K805" s="179"/>
      <c r="L805" s="179"/>
      <c r="M805" s="179"/>
      <c r="N805" s="179"/>
      <c r="O805" s="179"/>
      <c r="P805" s="179"/>
      <c r="Q805" s="179"/>
      <c r="R805" s="183"/>
    </row>
    <row r="806" spans="11:18" ht="15" customHeight="1" x14ac:dyDescent="0.2">
      <c r="K806" s="179"/>
      <c r="L806" s="179"/>
      <c r="M806" s="179"/>
      <c r="N806" s="179"/>
      <c r="O806" s="179"/>
      <c r="P806" s="179"/>
      <c r="Q806" s="179"/>
      <c r="R806" s="183"/>
    </row>
    <row r="807" spans="11:18" ht="15" customHeight="1" x14ac:dyDescent="0.2">
      <c r="K807" s="179"/>
      <c r="L807" s="179"/>
      <c r="M807" s="179"/>
      <c r="N807" s="179"/>
      <c r="O807" s="179"/>
      <c r="P807" s="179"/>
      <c r="Q807" s="179"/>
      <c r="R807" s="183"/>
    </row>
    <row r="808" spans="11:18" ht="15" customHeight="1" x14ac:dyDescent="0.2">
      <c r="K808" s="179"/>
      <c r="L808" s="179"/>
      <c r="M808" s="179"/>
      <c r="N808" s="179"/>
      <c r="O808" s="179"/>
      <c r="P808" s="179"/>
      <c r="Q808" s="179"/>
      <c r="R808" s="183"/>
    </row>
    <row r="809" spans="11:18" ht="15" customHeight="1" x14ac:dyDescent="0.2">
      <c r="K809" s="179"/>
      <c r="L809" s="179"/>
      <c r="M809" s="179"/>
      <c r="N809" s="179"/>
      <c r="O809" s="179"/>
      <c r="P809" s="179"/>
      <c r="Q809" s="179"/>
      <c r="R809" s="183"/>
    </row>
    <row r="810" spans="11:18" ht="15" customHeight="1" x14ac:dyDescent="0.2">
      <c r="K810" s="179"/>
      <c r="L810" s="179"/>
      <c r="M810" s="179"/>
      <c r="N810" s="179"/>
      <c r="O810" s="179"/>
      <c r="P810" s="179"/>
      <c r="Q810" s="179"/>
      <c r="R810" s="183"/>
    </row>
    <row r="811" spans="11:18" ht="15" customHeight="1" x14ac:dyDescent="0.2">
      <c r="K811" s="179"/>
      <c r="L811" s="179"/>
      <c r="M811" s="179"/>
      <c r="N811" s="179"/>
      <c r="O811" s="179"/>
      <c r="P811" s="179"/>
      <c r="Q811" s="179"/>
      <c r="R811" s="183"/>
    </row>
    <row r="812" spans="11:18" ht="15" customHeight="1" x14ac:dyDescent="0.2">
      <c r="K812" s="179"/>
      <c r="L812" s="179"/>
      <c r="M812" s="179"/>
      <c r="N812" s="179"/>
      <c r="O812" s="179"/>
      <c r="P812" s="179"/>
      <c r="Q812" s="179"/>
      <c r="R812" s="183"/>
    </row>
    <row r="813" spans="11:18" ht="15" customHeight="1" x14ac:dyDescent="0.2">
      <c r="K813" s="179"/>
      <c r="L813" s="179"/>
      <c r="M813" s="179"/>
      <c r="N813" s="179"/>
      <c r="O813" s="179"/>
      <c r="P813" s="179"/>
      <c r="Q813" s="179"/>
      <c r="R813" s="183"/>
    </row>
    <row r="814" spans="11:18" ht="15" customHeight="1" x14ac:dyDescent="0.2">
      <c r="K814" s="179"/>
      <c r="L814" s="179"/>
      <c r="M814" s="179"/>
      <c r="N814" s="179"/>
      <c r="O814" s="179"/>
      <c r="P814" s="179"/>
      <c r="Q814" s="179"/>
      <c r="R814" s="183"/>
    </row>
    <row r="815" spans="11:18" ht="15" customHeight="1" x14ac:dyDescent="0.2">
      <c r="K815" s="179"/>
      <c r="L815" s="179"/>
      <c r="M815" s="179"/>
      <c r="N815" s="179"/>
      <c r="O815" s="179"/>
      <c r="P815" s="179"/>
      <c r="Q815" s="179"/>
      <c r="R815" s="183"/>
    </row>
    <row r="816" spans="11:18" ht="15" customHeight="1" x14ac:dyDescent="0.2">
      <c r="K816" s="179"/>
      <c r="L816" s="179"/>
      <c r="M816" s="179"/>
      <c r="N816" s="179"/>
      <c r="O816" s="179"/>
      <c r="P816" s="179"/>
      <c r="Q816" s="179"/>
      <c r="R816" s="183"/>
    </row>
    <row r="817" spans="11:18" ht="15" customHeight="1" x14ac:dyDescent="0.2">
      <c r="K817" s="179"/>
      <c r="L817" s="179"/>
      <c r="M817" s="179"/>
      <c r="N817" s="179"/>
      <c r="O817" s="179"/>
      <c r="P817" s="179"/>
      <c r="Q817" s="179"/>
      <c r="R817" s="183"/>
    </row>
    <row r="818" spans="11:18" ht="15" customHeight="1" x14ac:dyDescent="0.2">
      <c r="K818" s="179"/>
      <c r="L818" s="179"/>
      <c r="M818" s="179"/>
      <c r="N818" s="179"/>
      <c r="O818" s="179"/>
      <c r="P818" s="179"/>
      <c r="Q818" s="179"/>
      <c r="R818" s="183"/>
    </row>
    <row r="819" spans="11:18" ht="15" customHeight="1" x14ac:dyDescent="0.2">
      <c r="K819" s="179"/>
      <c r="L819" s="179"/>
      <c r="M819" s="179"/>
      <c r="N819" s="179"/>
      <c r="O819" s="179"/>
      <c r="P819" s="179"/>
      <c r="Q819" s="179"/>
      <c r="R819" s="183"/>
    </row>
    <row r="820" spans="11:18" ht="15" customHeight="1" x14ac:dyDescent="0.2">
      <c r="K820" s="179"/>
      <c r="L820" s="179"/>
      <c r="M820" s="179"/>
      <c r="N820" s="179"/>
      <c r="O820" s="179"/>
      <c r="P820" s="179"/>
      <c r="Q820" s="179"/>
      <c r="R820" s="183"/>
    </row>
    <row r="821" spans="11:18" ht="15" customHeight="1" x14ac:dyDescent="0.2">
      <c r="K821" s="179"/>
      <c r="L821" s="179"/>
      <c r="M821" s="179"/>
      <c r="N821" s="179"/>
      <c r="O821" s="179"/>
      <c r="P821" s="179"/>
      <c r="Q821" s="179"/>
      <c r="R821" s="183"/>
    </row>
    <row r="822" spans="11:18" ht="15" customHeight="1" x14ac:dyDescent="0.2">
      <c r="K822" s="179"/>
      <c r="L822" s="179"/>
      <c r="M822" s="179"/>
      <c r="N822" s="179"/>
      <c r="O822" s="179"/>
      <c r="P822" s="179"/>
      <c r="Q822" s="179"/>
      <c r="R822" s="183"/>
    </row>
    <row r="823" spans="11:18" ht="15" customHeight="1" x14ac:dyDescent="0.2">
      <c r="K823" s="179"/>
      <c r="L823" s="179"/>
      <c r="M823" s="179"/>
      <c r="N823" s="179"/>
      <c r="O823" s="179"/>
      <c r="P823" s="179"/>
      <c r="Q823" s="179"/>
      <c r="R823" s="183"/>
    </row>
    <row r="824" spans="11:18" ht="15" customHeight="1" x14ac:dyDescent="0.2">
      <c r="K824" s="179"/>
      <c r="L824" s="179"/>
      <c r="M824" s="179"/>
      <c r="N824" s="179"/>
      <c r="O824" s="179"/>
      <c r="P824" s="179"/>
      <c r="Q824" s="179"/>
      <c r="R824" s="183"/>
    </row>
    <row r="825" spans="11:18" ht="15" customHeight="1" x14ac:dyDescent="0.2">
      <c r="K825" s="179"/>
      <c r="L825" s="179"/>
      <c r="M825" s="179"/>
      <c r="N825" s="179"/>
      <c r="O825" s="179"/>
      <c r="P825" s="179"/>
      <c r="Q825" s="179"/>
      <c r="R825" s="183"/>
    </row>
    <row r="826" spans="11:18" ht="15" customHeight="1" x14ac:dyDescent="0.2">
      <c r="K826" s="179"/>
      <c r="L826" s="179"/>
      <c r="M826" s="179"/>
      <c r="N826" s="179"/>
      <c r="O826" s="179"/>
      <c r="P826" s="179"/>
      <c r="Q826" s="179"/>
      <c r="R826" s="183"/>
    </row>
    <row r="827" spans="11:18" ht="15" customHeight="1" x14ac:dyDescent="0.2">
      <c r="K827" s="179"/>
      <c r="L827" s="179"/>
      <c r="M827" s="179"/>
      <c r="N827" s="179"/>
      <c r="O827" s="179"/>
      <c r="P827" s="179"/>
      <c r="Q827" s="179"/>
      <c r="R827" s="183"/>
    </row>
    <row r="828" spans="11:18" ht="15" customHeight="1" x14ac:dyDescent="0.2">
      <c r="K828" s="179"/>
      <c r="L828" s="179"/>
      <c r="M828" s="179"/>
      <c r="N828" s="179"/>
      <c r="O828" s="179"/>
      <c r="P828" s="179"/>
      <c r="Q828" s="179"/>
      <c r="R828" s="183"/>
    </row>
    <row r="829" spans="11:18" ht="15" customHeight="1" x14ac:dyDescent="0.2">
      <c r="K829" s="179"/>
      <c r="L829" s="179"/>
      <c r="M829" s="179"/>
      <c r="N829" s="179"/>
      <c r="O829" s="179"/>
      <c r="P829" s="179"/>
      <c r="Q829" s="179"/>
      <c r="R829" s="183"/>
    </row>
    <row r="830" spans="11:18" ht="15" customHeight="1" x14ac:dyDescent="0.2">
      <c r="K830" s="179"/>
      <c r="L830" s="179"/>
      <c r="M830" s="179"/>
      <c r="N830" s="179"/>
      <c r="O830" s="179"/>
      <c r="P830" s="179"/>
      <c r="Q830" s="179"/>
      <c r="R830" s="183"/>
    </row>
    <row r="831" spans="11:18" ht="15" customHeight="1" x14ac:dyDescent="0.2">
      <c r="K831" s="179"/>
      <c r="L831" s="179"/>
      <c r="M831" s="179"/>
      <c r="N831" s="179"/>
      <c r="O831" s="179"/>
      <c r="P831" s="179"/>
      <c r="Q831" s="179"/>
      <c r="R831" s="183"/>
    </row>
    <row r="832" spans="11:18" ht="15" customHeight="1" x14ac:dyDescent="0.2">
      <c r="K832" s="179"/>
      <c r="L832" s="179"/>
      <c r="M832" s="179"/>
      <c r="N832" s="179"/>
      <c r="O832" s="179"/>
      <c r="P832" s="179"/>
      <c r="Q832" s="179"/>
      <c r="R832" s="183"/>
    </row>
    <row r="833" spans="11:18" ht="15" customHeight="1" x14ac:dyDescent="0.2">
      <c r="K833" s="179"/>
      <c r="L833" s="179"/>
      <c r="M833" s="179"/>
      <c r="N833" s="179"/>
      <c r="O833" s="179"/>
      <c r="P833" s="179"/>
      <c r="Q833" s="179"/>
      <c r="R833" s="183"/>
    </row>
    <row r="834" spans="11:18" ht="15" customHeight="1" x14ac:dyDescent="0.2">
      <c r="K834" s="179"/>
      <c r="L834" s="179"/>
      <c r="M834" s="179"/>
      <c r="N834" s="179"/>
      <c r="O834" s="179"/>
      <c r="P834" s="179"/>
      <c r="Q834" s="179"/>
      <c r="R834" s="183"/>
    </row>
    <row r="835" spans="11:18" ht="15" customHeight="1" x14ac:dyDescent="0.2">
      <c r="K835" s="179"/>
      <c r="L835" s="179"/>
      <c r="M835" s="179"/>
      <c r="N835" s="179"/>
      <c r="O835" s="179"/>
      <c r="P835" s="179"/>
      <c r="Q835" s="179"/>
      <c r="R835" s="183"/>
    </row>
    <row r="836" spans="11:18" ht="15" customHeight="1" x14ac:dyDescent="0.2">
      <c r="K836" s="179"/>
      <c r="L836" s="179"/>
      <c r="M836" s="179"/>
      <c r="N836" s="179"/>
      <c r="O836" s="179"/>
      <c r="P836" s="179"/>
      <c r="Q836" s="179"/>
      <c r="R836" s="183"/>
    </row>
    <row r="837" spans="11:18" ht="15" customHeight="1" x14ac:dyDescent="0.2">
      <c r="K837" s="179"/>
      <c r="L837" s="179"/>
      <c r="M837" s="179"/>
      <c r="N837" s="179"/>
      <c r="O837" s="179"/>
      <c r="P837" s="179"/>
      <c r="Q837" s="179"/>
      <c r="R837" s="183"/>
    </row>
    <row r="838" spans="11:18" ht="15" customHeight="1" x14ac:dyDescent="0.2">
      <c r="K838" s="179"/>
      <c r="L838" s="179"/>
      <c r="M838" s="179"/>
      <c r="N838" s="179"/>
      <c r="O838" s="179"/>
      <c r="P838" s="179"/>
      <c r="Q838" s="179"/>
      <c r="R838" s="183"/>
    </row>
    <row r="839" spans="11:18" ht="15" customHeight="1" x14ac:dyDescent="0.2">
      <c r="K839" s="179"/>
      <c r="L839" s="179"/>
      <c r="M839" s="179"/>
      <c r="N839" s="179"/>
      <c r="O839" s="179"/>
      <c r="P839" s="179"/>
      <c r="Q839" s="179"/>
      <c r="R839" s="183"/>
    </row>
    <row r="840" spans="11:18" ht="15" customHeight="1" x14ac:dyDescent="0.2">
      <c r="K840" s="179"/>
      <c r="L840" s="179"/>
      <c r="M840" s="179"/>
      <c r="N840" s="179"/>
      <c r="O840" s="179"/>
      <c r="P840" s="179"/>
      <c r="Q840" s="179"/>
      <c r="R840" s="183"/>
    </row>
    <row r="841" spans="11:18" ht="15" customHeight="1" x14ac:dyDescent="0.2">
      <c r="K841" s="179"/>
      <c r="L841" s="179"/>
      <c r="M841" s="179"/>
      <c r="N841" s="179"/>
      <c r="O841" s="179"/>
      <c r="P841" s="179"/>
      <c r="Q841" s="179"/>
      <c r="R841" s="183"/>
    </row>
    <row r="842" spans="11:18" ht="15" customHeight="1" x14ac:dyDescent="0.2">
      <c r="K842" s="179"/>
      <c r="L842" s="179"/>
      <c r="M842" s="179"/>
      <c r="N842" s="179"/>
      <c r="O842" s="179"/>
      <c r="P842" s="179"/>
      <c r="Q842" s="179"/>
      <c r="R842" s="183"/>
    </row>
    <row r="843" spans="11:18" ht="15" customHeight="1" x14ac:dyDescent="0.2">
      <c r="K843" s="179"/>
      <c r="L843" s="179"/>
      <c r="M843" s="179"/>
      <c r="N843" s="179"/>
      <c r="O843" s="179"/>
      <c r="P843" s="179"/>
      <c r="Q843" s="179"/>
      <c r="R843" s="183"/>
    </row>
    <row r="844" spans="11:18" ht="15" customHeight="1" x14ac:dyDescent="0.2">
      <c r="K844" s="179"/>
      <c r="L844" s="179"/>
      <c r="M844" s="179"/>
      <c r="N844" s="179"/>
      <c r="O844" s="179"/>
      <c r="P844" s="179"/>
      <c r="Q844" s="179"/>
      <c r="R844" s="183"/>
    </row>
    <row r="845" spans="11:18" ht="15" customHeight="1" x14ac:dyDescent="0.2">
      <c r="K845" s="179"/>
      <c r="L845" s="179"/>
      <c r="M845" s="179"/>
      <c r="N845" s="179"/>
      <c r="O845" s="179"/>
      <c r="P845" s="179"/>
      <c r="Q845" s="179"/>
      <c r="R845" s="183"/>
    </row>
    <row r="846" spans="11:18" ht="15" customHeight="1" x14ac:dyDescent="0.2">
      <c r="K846" s="179"/>
      <c r="L846" s="179"/>
      <c r="M846" s="179"/>
      <c r="N846" s="179"/>
      <c r="O846" s="179"/>
      <c r="P846" s="179"/>
      <c r="Q846" s="179"/>
      <c r="R846" s="183"/>
    </row>
    <row r="847" spans="11:18" ht="15" customHeight="1" x14ac:dyDescent="0.2">
      <c r="K847" s="179"/>
      <c r="L847" s="179"/>
      <c r="M847" s="179"/>
      <c r="N847" s="179"/>
      <c r="O847" s="179"/>
      <c r="P847" s="179"/>
      <c r="Q847" s="179"/>
      <c r="R847" s="183"/>
    </row>
    <row r="848" spans="11:18" ht="15" customHeight="1" x14ac:dyDescent="0.2">
      <c r="K848" s="179"/>
      <c r="L848" s="179"/>
      <c r="M848" s="179"/>
      <c r="N848" s="179"/>
      <c r="O848" s="179"/>
      <c r="P848" s="179"/>
      <c r="Q848" s="179"/>
      <c r="R848" s="183"/>
    </row>
    <row r="849" spans="11:18" ht="15" customHeight="1" x14ac:dyDescent="0.2">
      <c r="K849" s="179"/>
      <c r="L849" s="179"/>
      <c r="M849" s="179"/>
      <c r="N849" s="179"/>
      <c r="O849" s="179"/>
      <c r="P849" s="179"/>
      <c r="Q849" s="179"/>
      <c r="R849" s="183"/>
    </row>
    <row r="850" spans="11:18" ht="15" customHeight="1" x14ac:dyDescent="0.2">
      <c r="K850" s="179"/>
      <c r="L850" s="179"/>
      <c r="M850" s="179"/>
      <c r="N850" s="179"/>
      <c r="O850" s="179"/>
      <c r="P850" s="179"/>
      <c r="Q850" s="179"/>
      <c r="R850" s="183"/>
    </row>
    <row r="851" spans="11:18" ht="15" customHeight="1" x14ac:dyDescent="0.2">
      <c r="K851" s="179"/>
      <c r="L851" s="179"/>
      <c r="M851" s="179"/>
      <c r="N851" s="179"/>
      <c r="O851" s="179"/>
      <c r="P851" s="179"/>
      <c r="Q851" s="179"/>
      <c r="R851" s="183"/>
    </row>
    <row r="852" spans="11:18" ht="15" customHeight="1" x14ac:dyDescent="0.2">
      <c r="K852" s="179"/>
      <c r="L852" s="179"/>
      <c r="M852" s="179"/>
      <c r="N852" s="179"/>
      <c r="O852" s="179"/>
      <c r="P852" s="179"/>
      <c r="Q852" s="179"/>
      <c r="R852" s="183"/>
    </row>
    <row r="853" spans="11:18" ht="15" customHeight="1" x14ac:dyDescent="0.2">
      <c r="K853" s="179"/>
      <c r="L853" s="179"/>
      <c r="M853" s="179"/>
      <c r="N853" s="179"/>
      <c r="O853" s="179"/>
      <c r="P853" s="179"/>
      <c r="Q853" s="179"/>
      <c r="R853" s="183"/>
    </row>
    <row r="854" spans="11:18" ht="15" customHeight="1" x14ac:dyDescent="0.2">
      <c r="K854" s="179"/>
      <c r="L854" s="179"/>
      <c r="M854" s="179"/>
      <c r="N854" s="179"/>
      <c r="O854" s="179"/>
      <c r="P854" s="179"/>
      <c r="Q854" s="179"/>
      <c r="R854" s="183"/>
    </row>
    <row r="855" spans="11:18" ht="15" customHeight="1" x14ac:dyDescent="0.2">
      <c r="K855" s="179"/>
      <c r="L855" s="179"/>
      <c r="M855" s="179"/>
      <c r="N855" s="179"/>
      <c r="O855" s="179"/>
      <c r="P855" s="179"/>
      <c r="Q855" s="179"/>
      <c r="R855" s="183"/>
    </row>
    <row r="856" spans="11:18" ht="15" customHeight="1" x14ac:dyDescent="0.2">
      <c r="K856" s="179"/>
      <c r="L856" s="179"/>
      <c r="M856" s="179"/>
      <c r="N856" s="179"/>
      <c r="O856" s="179"/>
      <c r="P856" s="179"/>
      <c r="Q856" s="179"/>
      <c r="R856" s="183"/>
    </row>
    <row r="857" spans="11:18" ht="15" customHeight="1" x14ac:dyDescent="0.2">
      <c r="K857" s="179"/>
      <c r="L857" s="179"/>
      <c r="M857" s="179"/>
      <c r="N857" s="179"/>
      <c r="O857" s="179"/>
      <c r="P857" s="179"/>
      <c r="Q857" s="179"/>
      <c r="R857" s="183"/>
    </row>
    <row r="858" spans="11:18" ht="15" customHeight="1" x14ac:dyDescent="0.2">
      <c r="K858" s="179"/>
      <c r="L858" s="179"/>
      <c r="M858" s="179"/>
      <c r="N858" s="179"/>
      <c r="O858" s="179"/>
      <c r="P858" s="179"/>
      <c r="Q858" s="179"/>
      <c r="R858" s="183"/>
    </row>
    <row r="859" spans="11:18" ht="15" customHeight="1" x14ac:dyDescent="0.2">
      <c r="K859" s="179"/>
      <c r="L859" s="179"/>
      <c r="M859" s="179"/>
      <c r="N859" s="179"/>
      <c r="O859" s="179"/>
      <c r="P859" s="179"/>
      <c r="Q859" s="179"/>
      <c r="R859" s="183"/>
    </row>
    <row r="860" spans="11:18" ht="15" customHeight="1" x14ac:dyDescent="0.2">
      <c r="K860" s="179"/>
      <c r="L860" s="179"/>
      <c r="M860" s="179"/>
      <c r="N860" s="179"/>
      <c r="O860" s="179"/>
      <c r="P860" s="179"/>
      <c r="Q860" s="179"/>
      <c r="R860" s="183"/>
    </row>
    <row r="861" spans="11:18" ht="15" customHeight="1" x14ac:dyDescent="0.2">
      <c r="K861" s="179"/>
      <c r="L861" s="179"/>
      <c r="M861" s="179"/>
      <c r="N861" s="179"/>
      <c r="O861" s="179"/>
      <c r="P861" s="179"/>
      <c r="Q861" s="179"/>
      <c r="R861" s="183"/>
    </row>
    <row r="862" spans="11:18" ht="15" customHeight="1" x14ac:dyDescent="0.2">
      <c r="K862" s="179"/>
      <c r="L862" s="179"/>
      <c r="M862" s="179"/>
      <c r="N862" s="179"/>
      <c r="O862" s="179"/>
      <c r="P862" s="179"/>
      <c r="Q862" s="179"/>
      <c r="R862" s="183"/>
    </row>
    <row r="863" spans="11:18" ht="15" customHeight="1" x14ac:dyDescent="0.2">
      <c r="K863" s="179"/>
      <c r="L863" s="179"/>
      <c r="M863" s="179"/>
      <c r="N863" s="179"/>
      <c r="O863" s="179"/>
      <c r="P863" s="179"/>
      <c r="Q863" s="179"/>
      <c r="R863" s="183"/>
    </row>
    <row r="864" spans="11:18" ht="15" customHeight="1" x14ac:dyDescent="0.2">
      <c r="K864" s="179"/>
      <c r="L864" s="179"/>
      <c r="M864" s="179"/>
      <c r="N864" s="179"/>
      <c r="O864" s="179"/>
      <c r="P864" s="179"/>
      <c r="Q864" s="179"/>
      <c r="R864" s="183"/>
    </row>
    <row r="865" spans="11:18" ht="15" customHeight="1" x14ac:dyDescent="0.2">
      <c r="K865" s="179"/>
      <c r="L865" s="179"/>
      <c r="M865" s="179"/>
      <c r="N865" s="179"/>
      <c r="O865" s="179"/>
      <c r="P865" s="179"/>
      <c r="Q865" s="179"/>
      <c r="R865" s="183"/>
    </row>
    <row r="866" spans="11:18" ht="15" customHeight="1" x14ac:dyDescent="0.2">
      <c r="K866" s="179"/>
      <c r="L866" s="179"/>
      <c r="M866" s="179"/>
      <c r="N866" s="179"/>
      <c r="O866" s="179"/>
      <c r="P866" s="179"/>
      <c r="Q866" s="179"/>
      <c r="R866" s="183"/>
    </row>
    <row r="867" spans="11:18" ht="15" customHeight="1" x14ac:dyDescent="0.2">
      <c r="K867" s="179"/>
      <c r="L867" s="179"/>
      <c r="M867" s="179"/>
      <c r="N867" s="179"/>
      <c r="O867" s="179"/>
      <c r="P867" s="179"/>
      <c r="Q867" s="179"/>
      <c r="R867" s="183"/>
    </row>
    <row r="868" spans="11:18" ht="15" customHeight="1" x14ac:dyDescent="0.2">
      <c r="K868" s="179"/>
      <c r="L868" s="179"/>
      <c r="M868" s="179"/>
      <c r="N868" s="179"/>
      <c r="O868" s="179"/>
      <c r="P868" s="179"/>
      <c r="Q868" s="179"/>
      <c r="R868" s="183"/>
    </row>
    <row r="869" spans="11:18" ht="15" customHeight="1" x14ac:dyDescent="0.2">
      <c r="K869" s="179"/>
      <c r="L869" s="179"/>
      <c r="M869" s="179"/>
      <c r="N869" s="179"/>
      <c r="O869" s="179"/>
      <c r="P869" s="179"/>
      <c r="Q869" s="179"/>
      <c r="R869" s="183"/>
    </row>
    <row r="870" spans="11:18" ht="15" customHeight="1" x14ac:dyDescent="0.2">
      <c r="K870" s="179"/>
      <c r="L870" s="179"/>
      <c r="M870" s="179"/>
      <c r="N870" s="179"/>
      <c r="O870" s="179"/>
      <c r="P870" s="179"/>
      <c r="Q870" s="179"/>
      <c r="R870" s="183"/>
    </row>
    <row r="871" spans="11:18" ht="15" customHeight="1" x14ac:dyDescent="0.2">
      <c r="K871" s="179"/>
      <c r="L871" s="179"/>
      <c r="M871" s="179"/>
      <c r="N871" s="179"/>
      <c r="O871" s="179"/>
      <c r="P871" s="179"/>
      <c r="Q871" s="179"/>
      <c r="R871" s="183"/>
    </row>
    <row r="872" spans="11:18" ht="15" customHeight="1" x14ac:dyDescent="0.2">
      <c r="K872" s="179"/>
      <c r="L872" s="179"/>
      <c r="M872" s="179"/>
      <c r="N872" s="179"/>
      <c r="O872" s="179"/>
      <c r="P872" s="179"/>
      <c r="Q872" s="179"/>
      <c r="R872" s="183"/>
    </row>
    <row r="873" spans="11:18" ht="15" customHeight="1" x14ac:dyDescent="0.2">
      <c r="K873" s="179"/>
      <c r="L873" s="179"/>
      <c r="M873" s="179"/>
      <c r="N873" s="179"/>
      <c r="O873" s="179"/>
      <c r="P873" s="179"/>
      <c r="Q873" s="179"/>
      <c r="R873" s="183"/>
    </row>
    <row r="874" spans="11:18" ht="15" customHeight="1" x14ac:dyDescent="0.2">
      <c r="K874" s="179"/>
      <c r="L874" s="179"/>
      <c r="M874" s="179"/>
      <c r="N874" s="179"/>
      <c r="O874" s="179"/>
      <c r="P874" s="179"/>
      <c r="Q874" s="179"/>
      <c r="R874" s="183"/>
    </row>
    <row r="875" spans="11:18" ht="15" customHeight="1" x14ac:dyDescent="0.2">
      <c r="K875" s="179"/>
      <c r="L875" s="179"/>
      <c r="M875" s="179"/>
      <c r="N875" s="179"/>
      <c r="O875" s="179"/>
      <c r="P875" s="179"/>
      <c r="Q875" s="179"/>
      <c r="R875" s="183"/>
    </row>
    <row r="876" spans="11:18" ht="15" customHeight="1" x14ac:dyDescent="0.2">
      <c r="K876" s="179"/>
      <c r="L876" s="179"/>
      <c r="M876" s="179"/>
      <c r="N876" s="179"/>
      <c r="O876" s="179"/>
      <c r="P876" s="179"/>
      <c r="Q876" s="179"/>
      <c r="R876" s="183"/>
    </row>
    <row r="877" spans="11:18" ht="15" customHeight="1" x14ac:dyDescent="0.2">
      <c r="K877" s="179"/>
      <c r="L877" s="179"/>
      <c r="M877" s="179"/>
      <c r="N877" s="179"/>
      <c r="O877" s="179"/>
      <c r="P877" s="179"/>
      <c r="Q877" s="179"/>
      <c r="R877" s="183"/>
    </row>
    <row r="878" spans="11:18" ht="15" customHeight="1" x14ac:dyDescent="0.2">
      <c r="K878" s="179"/>
      <c r="L878" s="179"/>
      <c r="M878" s="179"/>
      <c r="N878" s="179"/>
      <c r="O878" s="179"/>
      <c r="P878" s="179"/>
      <c r="Q878" s="179"/>
      <c r="R878" s="183"/>
    </row>
    <row r="879" spans="11:18" ht="15" customHeight="1" x14ac:dyDescent="0.2">
      <c r="K879" s="179"/>
      <c r="L879" s="179"/>
      <c r="M879" s="179"/>
      <c r="N879" s="179"/>
      <c r="O879" s="179"/>
      <c r="P879" s="179"/>
      <c r="Q879" s="179"/>
      <c r="R879" s="183"/>
    </row>
    <row r="880" spans="11:18" ht="15" customHeight="1" x14ac:dyDescent="0.2">
      <c r="K880" s="179"/>
      <c r="L880" s="179"/>
      <c r="M880" s="179"/>
      <c r="N880" s="179"/>
      <c r="O880" s="179"/>
      <c r="P880" s="179"/>
      <c r="Q880" s="179"/>
      <c r="R880" s="183"/>
    </row>
    <row r="881" spans="11:18" ht="15" customHeight="1" x14ac:dyDescent="0.2">
      <c r="K881" s="179"/>
      <c r="L881" s="179"/>
      <c r="M881" s="179"/>
      <c r="N881" s="179"/>
      <c r="O881" s="179"/>
      <c r="P881" s="179"/>
      <c r="Q881" s="179"/>
      <c r="R881" s="183"/>
    </row>
    <row r="882" spans="11:18" ht="15" customHeight="1" x14ac:dyDescent="0.2">
      <c r="K882" s="179"/>
      <c r="L882" s="179"/>
      <c r="M882" s="179"/>
      <c r="N882" s="179"/>
      <c r="O882" s="179"/>
      <c r="P882" s="179"/>
      <c r="Q882" s="179"/>
      <c r="R882" s="183"/>
    </row>
    <row r="883" spans="11:18" ht="15" customHeight="1" x14ac:dyDescent="0.2">
      <c r="K883" s="179"/>
      <c r="L883" s="179"/>
      <c r="M883" s="179"/>
      <c r="N883" s="179"/>
      <c r="O883" s="179"/>
      <c r="P883" s="179"/>
      <c r="Q883" s="179"/>
      <c r="R883" s="183"/>
    </row>
    <row r="884" spans="11:18" ht="15" customHeight="1" x14ac:dyDescent="0.2">
      <c r="K884" s="179"/>
      <c r="L884" s="179"/>
      <c r="M884" s="179"/>
      <c r="N884" s="179"/>
      <c r="O884" s="179"/>
      <c r="P884" s="179"/>
      <c r="Q884" s="179"/>
      <c r="R884" s="183"/>
    </row>
    <row r="885" spans="11:18" ht="15" customHeight="1" x14ac:dyDescent="0.2">
      <c r="K885" s="179"/>
      <c r="L885" s="179"/>
      <c r="M885" s="179"/>
      <c r="N885" s="179"/>
      <c r="O885" s="179"/>
      <c r="P885" s="179"/>
      <c r="Q885" s="179"/>
      <c r="R885" s="183"/>
    </row>
    <row r="886" spans="11:18" ht="15" customHeight="1" x14ac:dyDescent="0.2">
      <c r="K886" s="179"/>
      <c r="L886" s="179"/>
      <c r="M886" s="179"/>
      <c r="N886" s="179"/>
      <c r="O886" s="179"/>
      <c r="P886" s="179"/>
      <c r="Q886" s="179"/>
      <c r="R886" s="183"/>
    </row>
    <row r="887" spans="11:18" ht="15" customHeight="1" x14ac:dyDescent="0.2">
      <c r="K887" s="179"/>
      <c r="L887" s="179"/>
      <c r="M887" s="179"/>
      <c r="N887" s="179"/>
      <c r="O887" s="179"/>
      <c r="P887" s="179"/>
      <c r="Q887" s="179"/>
      <c r="R887" s="183"/>
    </row>
    <row r="888" spans="11:18" ht="15" customHeight="1" x14ac:dyDescent="0.2">
      <c r="K888" s="179"/>
      <c r="L888" s="179"/>
      <c r="M888" s="179"/>
      <c r="N888" s="179"/>
      <c r="O888" s="179"/>
      <c r="P888" s="179"/>
      <c r="Q888" s="179"/>
      <c r="R888" s="183"/>
    </row>
    <row r="889" spans="11:18" ht="15" customHeight="1" x14ac:dyDescent="0.2">
      <c r="K889" s="179"/>
      <c r="L889" s="179"/>
      <c r="M889" s="179"/>
      <c r="N889" s="179"/>
      <c r="O889" s="179"/>
      <c r="P889" s="179"/>
      <c r="Q889" s="179"/>
      <c r="R889" s="183"/>
    </row>
    <row r="890" spans="11:18" ht="15" customHeight="1" x14ac:dyDescent="0.2">
      <c r="K890" s="179"/>
      <c r="L890" s="179"/>
      <c r="M890" s="179"/>
      <c r="N890" s="179"/>
      <c r="O890" s="179"/>
      <c r="P890" s="179"/>
      <c r="Q890" s="179"/>
      <c r="R890" s="183"/>
    </row>
    <row r="891" spans="11:18" ht="15" customHeight="1" x14ac:dyDescent="0.2">
      <c r="K891" s="179"/>
      <c r="L891" s="179"/>
      <c r="M891" s="179"/>
      <c r="N891" s="179"/>
      <c r="O891" s="179"/>
      <c r="P891" s="179"/>
      <c r="Q891" s="179"/>
      <c r="R891" s="183"/>
    </row>
    <row r="892" spans="11:18" ht="15" customHeight="1" x14ac:dyDescent="0.2">
      <c r="K892" s="179"/>
      <c r="L892" s="179"/>
      <c r="M892" s="179"/>
      <c r="N892" s="179"/>
      <c r="O892" s="179"/>
      <c r="P892" s="179"/>
      <c r="Q892" s="179"/>
      <c r="R892" s="183"/>
    </row>
    <row r="893" spans="11:18" ht="15" customHeight="1" x14ac:dyDescent="0.2">
      <c r="K893" s="179"/>
      <c r="L893" s="179"/>
      <c r="M893" s="179"/>
      <c r="N893" s="179"/>
      <c r="O893" s="179"/>
      <c r="P893" s="179"/>
      <c r="Q893" s="179"/>
      <c r="R893" s="183"/>
    </row>
    <row r="894" spans="11:18" ht="15" customHeight="1" x14ac:dyDescent="0.2">
      <c r="K894" s="179"/>
      <c r="L894" s="179"/>
      <c r="M894" s="179"/>
      <c r="N894" s="179"/>
      <c r="O894" s="179"/>
      <c r="P894" s="179"/>
      <c r="Q894" s="179"/>
      <c r="R894" s="183"/>
    </row>
    <row r="895" spans="11:18" ht="15" customHeight="1" x14ac:dyDescent="0.2">
      <c r="K895" s="179"/>
      <c r="L895" s="179"/>
      <c r="M895" s="179"/>
      <c r="N895" s="179"/>
      <c r="O895" s="179"/>
      <c r="P895" s="179"/>
      <c r="Q895" s="179"/>
      <c r="R895" s="183"/>
    </row>
    <row r="896" spans="11:18" ht="15" customHeight="1" x14ac:dyDescent="0.2">
      <c r="K896" s="179"/>
      <c r="L896" s="179"/>
      <c r="M896" s="179"/>
      <c r="N896" s="179"/>
      <c r="O896" s="179"/>
      <c r="P896" s="179"/>
      <c r="Q896" s="179"/>
      <c r="R896" s="183"/>
    </row>
    <row r="897" spans="11:18" ht="15" customHeight="1" x14ac:dyDescent="0.2">
      <c r="K897" s="179"/>
      <c r="L897" s="179"/>
      <c r="M897" s="179"/>
      <c r="N897" s="179"/>
      <c r="O897" s="179"/>
      <c r="P897" s="179"/>
      <c r="Q897" s="179"/>
      <c r="R897" s="183"/>
    </row>
    <row r="898" spans="11:18" ht="15" customHeight="1" x14ac:dyDescent="0.2">
      <c r="K898" s="179"/>
      <c r="L898" s="179"/>
      <c r="M898" s="179"/>
      <c r="N898" s="179"/>
      <c r="O898" s="179"/>
      <c r="P898" s="179"/>
      <c r="Q898" s="179"/>
      <c r="R898" s="183"/>
    </row>
    <row r="899" spans="11:18" ht="15" customHeight="1" x14ac:dyDescent="0.2">
      <c r="K899" s="179"/>
      <c r="L899" s="179"/>
      <c r="M899" s="179"/>
      <c r="N899" s="179"/>
      <c r="O899" s="179"/>
      <c r="P899" s="179"/>
      <c r="Q899" s="179"/>
      <c r="R899" s="183"/>
    </row>
    <row r="900" spans="11:18" ht="15" customHeight="1" x14ac:dyDescent="0.2">
      <c r="K900" s="179"/>
      <c r="L900" s="179"/>
      <c r="M900" s="179"/>
      <c r="N900" s="179"/>
      <c r="O900" s="179"/>
      <c r="P900" s="179"/>
      <c r="Q900" s="179"/>
      <c r="R900" s="183"/>
    </row>
    <row r="901" spans="11:18" ht="15" customHeight="1" x14ac:dyDescent="0.2">
      <c r="K901" s="179"/>
      <c r="L901" s="179"/>
      <c r="M901" s="179"/>
      <c r="N901" s="179"/>
      <c r="O901" s="179"/>
      <c r="P901" s="179"/>
      <c r="Q901" s="179"/>
      <c r="R901" s="183"/>
    </row>
    <row r="902" spans="11:18" ht="15" customHeight="1" x14ac:dyDescent="0.2">
      <c r="K902" s="179"/>
      <c r="L902" s="179"/>
      <c r="M902" s="179"/>
      <c r="N902" s="179"/>
      <c r="O902" s="179"/>
      <c r="P902" s="179"/>
      <c r="Q902" s="179"/>
      <c r="R902" s="183"/>
    </row>
    <row r="903" spans="11:18" ht="15" customHeight="1" x14ac:dyDescent="0.2">
      <c r="K903" s="179"/>
      <c r="L903" s="179"/>
      <c r="M903" s="179"/>
      <c r="N903" s="179"/>
      <c r="O903" s="179"/>
      <c r="P903" s="179"/>
      <c r="Q903" s="179"/>
      <c r="R903" s="183"/>
    </row>
    <row r="904" spans="11:18" ht="15" customHeight="1" x14ac:dyDescent="0.2">
      <c r="K904" s="179"/>
      <c r="L904" s="179"/>
      <c r="M904" s="179"/>
      <c r="N904" s="179"/>
      <c r="O904" s="179"/>
      <c r="P904" s="179"/>
      <c r="Q904" s="179"/>
      <c r="R904" s="183"/>
    </row>
    <row r="905" spans="11:18" ht="15" customHeight="1" x14ac:dyDescent="0.2">
      <c r="K905" s="179"/>
      <c r="L905" s="179"/>
      <c r="M905" s="179"/>
      <c r="N905" s="179"/>
      <c r="O905" s="179"/>
      <c r="P905" s="179"/>
      <c r="Q905" s="179"/>
      <c r="R905" s="183"/>
    </row>
    <row r="906" spans="11:18" ht="15" customHeight="1" x14ac:dyDescent="0.2">
      <c r="K906" s="179"/>
      <c r="L906" s="179"/>
      <c r="M906" s="179"/>
      <c r="N906" s="179"/>
      <c r="O906" s="179"/>
      <c r="P906" s="179"/>
      <c r="Q906" s="179"/>
      <c r="R906" s="183"/>
    </row>
    <row r="907" spans="11:18" ht="15" customHeight="1" x14ac:dyDescent="0.2">
      <c r="K907" s="179"/>
      <c r="L907" s="179"/>
      <c r="M907" s="179"/>
      <c r="N907" s="179"/>
      <c r="O907" s="179"/>
      <c r="P907" s="179"/>
      <c r="Q907" s="179"/>
      <c r="R907" s="183"/>
    </row>
    <row r="908" spans="11:18" ht="15" customHeight="1" x14ac:dyDescent="0.2">
      <c r="K908" s="179"/>
      <c r="L908" s="179"/>
      <c r="M908" s="179"/>
      <c r="N908" s="179"/>
      <c r="O908" s="179"/>
      <c r="P908" s="179"/>
      <c r="Q908" s="179"/>
      <c r="R908" s="183"/>
    </row>
    <row r="909" spans="11:18" ht="15" customHeight="1" x14ac:dyDescent="0.2">
      <c r="K909" s="179"/>
      <c r="L909" s="179"/>
      <c r="M909" s="179"/>
      <c r="N909" s="179"/>
      <c r="O909" s="179"/>
      <c r="P909" s="179"/>
      <c r="Q909" s="179"/>
      <c r="R909" s="183"/>
    </row>
    <row r="910" spans="11:18" ht="15" customHeight="1" x14ac:dyDescent="0.2">
      <c r="K910" s="179"/>
      <c r="L910" s="179"/>
      <c r="M910" s="179"/>
      <c r="N910" s="179"/>
      <c r="O910" s="179"/>
      <c r="P910" s="179"/>
      <c r="Q910" s="179"/>
      <c r="R910" s="183"/>
    </row>
    <row r="911" spans="11:18" ht="15" customHeight="1" x14ac:dyDescent="0.2">
      <c r="K911" s="179"/>
      <c r="L911" s="179"/>
      <c r="M911" s="179"/>
      <c r="N911" s="179"/>
      <c r="O911" s="179"/>
      <c r="P911" s="179"/>
      <c r="Q911" s="179"/>
      <c r="R911" s="183"/>
    </row>
    <row r="912" spans="11:18" ht="15" customHeight="1" x14ac:dyDescent="0.2">
      <c r="K912" s="179"/>
      <c r="L912" s="179"/>
      <c r="M912" s="179"/>
      <c r="N912" s="179"/>
      <c r="O912" s="179"/>
      <c r="P912" s="179"/>
      <c r="Q912" s="179"/>
      <c r="R912" s="183"/>
    </row>
    <row r="913" spans="11:18" ht="15" customHeight="1" x14ac:dyDescent="0.2">
      <c r="K913" s="179"/>
      <c r="L913" s="179"/>
      <c r="M913" s="179"/>
      <c r="N913" s="179"/>
      <c r="O913" s="179"/>
      <c r="P913" s="179"/>
      <c r="Q913" s="179"/>
      <c r="R913" s="183"/>
    </row>
    <row r="914" spans="11:18" ht="15" customHeight="1" x14ac:dyDescent="0.2">
      <c r="K914" s="179"/>
      <c r="L914" s="179"/>
      <c r="M914" s="179"/>
      <c r="N914" s="179"/>
      <c r="O914" s="179"/>
      <c r="P914" s="179"/>
      <c r="Q914" s="179"/>
      <c r="R914" s="183"/>
    </row>
    <row r="915" spans="11:18" ht="15" customHeight="1" x14ac:dyDescent="0.2">
      <c r="K915" s="179"/>
      <c r="L915" s="179"/>
      <c r="M915" s="179"/>
      <c r="N915" s="179"/>
      <c r="O915" s="179"/>
      <c r="P915" s="179"/>
      <c r="Q915" s="179"/>
      <c r="R915" s="183"/>
    </row>
    <row r="916" spans="11:18" ht="15" customHeight="1" x14ac:dyDescent="0.2">
      <c r="K916" s="179"/>
      <c r="L916" s="179"/>
      <c r="M916" s="179"/>
      <c r="N916" s="179"/>
      <c r="O916" s="179"/>
      <c r="P916" s="179"/>
      <c r="Q916" s="179"/>
      <c r="R916" s="183"/>
    </row>
    <row r="917" spans="11:18" ht="15" customHeight="1" x14ac:dyDescent="0.2">
      <c r="K917" s="179"/>
      <c r="L917" s="179"/>
      <c r="M917" s="179"/>
      <c r="N917" s="179"/>
      <c r="O917" s="179"/>
      <c r="P917" s="179"/>
      <c r="Q917" s="179"/>
      <c r="R917" s="183"/>
    </row>
    <row r="918" spans="11:18" ht="15" customHeight="1" x14ac:dyDescent="0.2">
      <c r="K918" s="179"/>
      <c r="L918" s="179"/>
      <c r="M918" s="179"/>
      <c r="N918" s="179"/>
      <c r="O918" s="179"/>
      <c r="P918" s="179"/>
      <c r="Q918" s="179"/>
      <c r="R918" s="183"/>
    </row>
    <row r="919" spans="11:18" ht="15" customHeight="1" x14ac:dyDescent="0.2">
      <c r="K919" s="179"/>
      <c r="L919" s="179"/>
      <c r="M919" s="179"/>
      <c r="N919" s="179"/>
      <c r="O919" s="179"/>
      <c r="P919" s="179"/>
      <c r="Q919" s="179"/>
      <c r="R919" s="183"/>
    </row>
    <row r="920" spans="11:18" ht="15" customHeight="1" x14ac:dyDescent="0.2">
      <c r="K920" s="179"/>
      <c r="L920" s="179"/>
      <c r="M920" s="179"/>
      <c r="N920" s="179"/>
      <c r="O920" s="179"/>
      <c r="P920" s="179"/>
      <c r="Q920" s="179"/>
      <c r="R920" s="183"/>
    </row>
    <row r="921" spans="11:18" ht="15" customHeight="1" x14ac:dyDescent="0.2">
      <c r="K921" s="179"/>
      <c r="L921" s="179"/>
      <c r="M921" s="179"/>
      <c r="N921" s="179"/>
      <c r="O921" s="179"/>
      <c r="P921" s="179"/>
      <c r="Q921" s="179"/>
      <c r="R921" s="183"/>
    </row>
    <row r="922" spans="11:18" ht="15" customHeight="1" x14ac:dyDescent="0.2">
      <c r="K922" s="179"/>
      <c r="L922" s="179"/>
      <c r="M922" s="179"/>
      <c r="N922" s="179"/>
      <c r="O922" s="179"/>
      <c r="P922" s="179"/>
      <c r="Q922" s="179"/>
      <c r="R922" s="183"/>
    </row>
    <row r="923" spans="11:18" ht="15" customHeight="1" x14ac:dyDescent="0.2">
      <c r="K923" s="179"/>
      <c r="L923" s="179"/>
      <c r="M923" s="179"/>
      <c r="N923" s="179"/>
      <c r="O923" s="179"/>
      <c r="P923" s="179"/>
      <c r="Q923" s="179"/>
      <c r="R923" s="183"/>
    </row>
    <row r="924" spans="11:18" ht="15" customHeight="1" x14ac:dyDescent="0.2">
      <c r="K924" s="179"/>
      <c r="L924" s="179"/>
      <c r="M924" s="179"/>
      <c r="N924" s="179"/>
      <c r="O924" s="179"/>
      <c r="P924" s="179"/>
      <c r="Q924" s="179"/>
      <c r="R924" s="183"/>
    </row>
    <row r="925" spans="11:18" ht="15" customHeight="1" x14ac:dyDescent="0.2">
      <c r="K925" s="179"/>
      <c r="L925" s="179"/>
      <c r="M925" s="179"/>
      <c r="N925" s="179"/>
      <c r="O925" s="179"/>
      <c r="P925" s="179"/>
      <c r="Q925" s="179"/>
      <c r="R925" s="183"/>
    </row>
    <row r="926" spans="11:18" ht="15" customHeight="1" x14ac:dyDescent="0.2">
      <c r="K926" s="179"/>
      <c r="L926" s="179"/>
      <c r="M926" s="179"/>
      <c r="N926" s="179"/>
      <c r="O926" s="179"/>
      <c r="P926" s="179"/>
      <c r="Q926" s="179"/>
      <c r="R926" s="183"/>
    </row>
    <row r="927" spans="11:18" ht="15" customHeight="1" x14ac:dyDescent="0.2">
      <c r="K927" s="179"/>
      <c r="L927" s="179"/>
      <c r="M927" s="179"/>
      <c r="N927" s="179"/>
      <c r="O927" s="179"/>
      <c r="P927" s="179"/>
      <c r="Q927" s="179"/>
      <c r="R927" s="183"/>
    </row>
    <row r="928" spans="11:18" ht="15" customHeight="1" x14ac:dyDescent="0.2">
      <c r="K928" s="179"/>
      <c r="L928" s="179"/>
      <c r="M928" s="179"/>
      <c r="N928" s="179"/>
      <c r="O928" s="179"/>
      <c r="P928" s="179"/>
      <c r="Q928" s="179"/>
      <c r="R928" s="183"/>
    </row>
    <row r="929" spans="11:18" ht="15" customHeight="1" x14ac:dyDescent="0.2">
      <c r="K929" s="179"/>
      <c r="L929" s="179"/>
      <c r="M929" s="179"/>
      <c r="N929" s="179"/>
      <c r="O929" s="179"/>
      <c r="P929" s="179"/>
      <c r="Q929" s="179"/>
      <c r="R929" s="183"/>
    </row>
    <row r="930" spans="11:18" ht="15" customHeight="1" x14ac:dyDescent="0.2">
      <c r="K930" s="179"/>
      <c r="L930" s="179"/>
      <c r="M930" s="179"/>
      <c r="N930" s="179"/>
      <c r="O930" s="179"/>
      <c r="P930" s="179"/>
      <c r="Q930" s="179"/>
      <c r="R930" s="183"/>
    </row>
    <row r="931" spans="11:18" ht="15" customHeight="1" x14ac:dyDescent="0.2">
      <c r="K931" s="179"/>
      <c r="L931" s="179"/>
      <c r="M931" s="179"/>
      <c r="N931" s="179"/>
      <c r="O931" s="179"/>
      <c r="P931" s="179"/>
      <c r="Q931" s="179"/>
      <c r="R931" s="183"/>
    </row>
    <row r="932" spans="11:18" ht="15" customHeight="1" x14ac:dyDescent="0.2">
      <c r="K932" s="179"/>
      <c r="L932" s="179"/>
      <c r="M932" s="179"/>
      <c r="N932" s="179"/>
      <c r="O932" s="179"/>
      <c r="P932" s="179"/>
      <c r="Q932" s="179"/>
      <c r="R932" s="183"/>
    </row>
    <row r="933" spans="11:18" ht="15" customHeight="1" x14ac:dyDescent="0.2">
      <c r="K933" s="179"/>
      <c r="L933" s="179"/>
      <c r="M933" s="179"/>
      <c r="N933" s="179"/>
      <c r="O933" s="179"/>
      <c r="P933" s="179"/>
      <c r="Q933" s="179"/>
      <c r="R933" s="183"/>
    </row>
    <row r="934" spans="11:18" ht="15" customHeight="1" x14ac:dyDescent="0.2">
      <c r="K934" s="179"/>
      <c r="L934" s="179"/>
      <c r="M934" s="179"/>
      <c r="N934" s="179"/>
      <c r="O934" s="179"/>
      <c r="P934" s="179"/>
      <c r="Q934" s="179"/>
      <c r="R934" s="183"/>
    </row>
    <row r="935" spans="11:18" ht="15" customHeight="1" x14ac:dyDescent="0.2">
      <c r="K935" s="179"/>
      <c r="L935" s="179"/>
      <c r="M935" s="179"/>
      <c r="N935" s="179"/>
      <c r="O935" s="179"/>
      <c r="P935" s="179"/>
      <c r="Q935" s="179"/>
      <c r="R935" s="183"/>
    </row>
    <row r="936" spans="11:18" ht="15" customHeight="1" x14ac:dyDescent="0.2">
      <c r="K936" s="179"/>
      <c r="L936" s="179"/>
      <c r="M936" s="179"/>
      <c r="N936" s="179"/>
      <c r="O936" s="179"/>
      <c r="P936" s="179"/>
      <c r="Q936" s="179"/>
      <c r="R936" s="183"/>
    </row>
    <row r="937" spans="11:18" ht="15" customHeight="1" x14ac:dyDescent="0.2">
      <c r="K937" s="179"/>
      <c r="L937" s="179"/>
      <c r="M937" s="179"/>
      <c r="N937" s="179"/>
      <c r="O937" s="179"/>
      <c r="P937" s="179"/>
      <c r="Q937" s="179"/>
      <c r="R937" s="183"/>
    </row>
    <row r="938" spans="11:18" ht="15" customHeight="1" x14ac:dyDescent="0.2">
      <c r="K938" s="179"/>
      <c r="L938" s="179"/>
      <c r="M938" s="179"/>
      <c r="N938" s="179"/>
      <c r="O938" s="179"/>
      <c r="P938" s="179"/>
      <c r="Q938" s="179"/>
      <c r="R938" s="183"/>
    </row>
    <row r="939" spans="11:18" ht="15" customHeight="1" x14ac:dyDescent="0.2">
      <c r="K939" s="179"/>
      <c r="L939" s="179"/>
      <c r="M939" s="179"/>
      <c r="N939" s="179"/>
      <c r="O939" s="179"/>
      <c r="P939" s="179"/>
      <c r="Q939" s="179"/>
      <c r="R939" s="183"/>
    </row>
    <row r="940" spans="11:18" ht="15" customHeight="1" x14ac:dyDescent="0.2">
      <c r="K940" s="179"/>
      <c r="L940" s="179"/>
      <c r="M940" s="179"/>
      <c r="N940" s="179"/>
      <c r="O940" s="179"/>
      <c r="P940" s="179"/>
      <c r="Q940" s="179"/>
      <c r="R940" s="183"/>
    </row>
    <row r="941" spans="11:18" ht="15" customHeight="1" x14ac:dyDescent="0.2">
      <c r="K941" s="179"/>
      <c r="L941" s="179"/>
      <c r="M941" s="179"/>
      <c r="N941" s="179"/>
      <c r="O941" s="179"/>
      <c r="P941" s="179"/>
      <c r="Q941" s="179"/>
      <c r="R941" s="183"/>
    </row>
    <row r="942" spans="11:18" ht="15" customHeight="1" x14ac:dyDescent="0.2">
      <c r="K942" s="179"/>
      <c r="L942" s="179"/>
      <c r="M942" s="179"/>
      <c r="N942" s="179"/>
      <c r="O942" s="179"/>
      <c r="P942" s="179"/>
      <c r="Q942" s="179"/>
      <c r="R942" s="183"/>
    </row>
    <row r="943" spans="11:18" ht="15" customHeight="1" x14ac:dyDescent="0.2">
      <c r="K943" s="179"/>
      <c r="L943" s="179"/>
      <c r="M943" s="179"/>
      <c r="N943" s="179"/>
      <c r="O943" s="179"/>
      <c r="P943" s="179"/>
      <c r="Q943" s="179"/>
      <c r="R943" s="183"/>
    </row>
    <row r="944" spans="11:18" ht="15" customHeight="1" x14ac:dyDescent="0.2">
      <c r="K944" s="179"/>
      <c r="L944" s="179"/>
      <c r="M944" s="179"/>
      <c r="N944" s="179"/>
      <c r="O944" s="179"/>
      <c r="P944" s="179"/>
      <c r="Q944" s="179"/>
      <c r="R944" s="183"/>
    </row>
    <row r="945" spans="11:18" ht="15" customHeight="1" x14ac:dyDescent="0.2">
      <c r="K945" s="179"/>
      <c r="L945" s="179"/>
      <c r="M945" s="179"/>
      <c r="N945" s="179"/>
      <c r="O945" s="179"/>
      <c r="P945" s="179"/>
      <c r="Q945" s="179"/>
      <c r="R945" s="183"/>
    </row>
    <row r="946" spans="11:18" ht="15" customHeight="1" x14ac:dyDescent="0.2">
      <c r="K946" s="179"/>
      <c r="L946" s="179"/>
      <c r="M946" s="179"/>
      <c r="N946" s="179"/>
      <c r="O946" s="179"/>
      <c r="P946" s="179"/>
      <c r="Q946" s="179"/>
      <c r="R946" s="183"/>
    </row>
    <row r="947" spans="11:18" ht="15" customHeight="1" x14ac:dyDescent="0.2">
      <c r="K947" s="179"/>
      <c r="L947" s="179"/>
      <c r="M947" s="179"/>
      <c r="N947" s="179"/>
      <c r="O947" s="179"/>
      <c r="P947" s="179"/>
      <c r="Q947" s="179"/>
      <c r="R947" s="183"/>
    </row>
    <row r="948" spans="11:18" ht="15" customHeight="1" x14ac:dyDescent="0.2">
      <c r="K948" s="179"/>
      <c r="L948" s="179"/>
      <c r="M948" s="179"/>
      <c r="N948" s="179"/>
      <c r="O948" s="179"/>
      <c r="P948" s="179"/>
      <c r="Q948" s="179"/>
      <c r="R948" s="183"/>
    </row>
    <row r="949" spans="11:18" ht="15" customHeight="1" x14ac:dyDescent="0.2">
      <c r="K949" s="179"/>
      <c r="L949" s="179"/>
      <c r="M949" s="179"/>
      <c r="N949" s="179"/>
      <c r="O949" s="179"/>
      <c r="P949" s="179"/>
      <c r="Q949" s="179"/>
      <c r="R949" s="183"/>
    </row>
    <row r="950" spans="11:18" ht="15" customHeight="1" x14ac:dyDescent="0.2">
      <c r="K950" s="179"/>
      <c r="L950" s="179"/>
      <c r="M950" s="179"/>
      <c r="N950" s="179"/>
      <c r="O950" s="179"/>
      <c r="P950" s="179"/>
      <c r="Q950" s="179"/>
      <c r="R950" s="183"/>
    </row>
    <row r="951" spans="11:18" ht="15" customHeight="1" x14ac:dyDescent="0.2">
      <c r="K951" s="179"/>
      <c r="L951" s="179"/>
      <c r="M951" s="179"/>
      <c r="N951" s="179"/>
      <c r="O951" s="179"/>
      <c r="P951" s="179"/>
      <c r="Q951" s="179"/>
      <c r="R951" s="183"/>
    </row>
    <row r="952" spans="11:18" ht="15" customHeight="1" x14ac:dyDescent="0.2">
      <c r="K952" s="179"/>
      <c r="L952" s="179"/>
      <c r="M952" s="179"/>
      <c r="N952" s="179"/>
      <c r="O952" s="179"/>
      <c r="P952" s="179"/>
      <c r="Q952" s="179"/>
      <c r="R952" s="183"/>
    </row>
    <row r="953" spans="11:18" ht="15" customHeight="1" x14ac:dyDescent="0.2">
      <c r="K953" s="179"/>
      <c r="L953" s="179"/>
      <c r="M953" s="179"/>
      <c r="N953" s="179"/>
      <c r="O953" s="179"/>
      <c r="P953" s="179"/>
      <c r="Q953" s="179"/>
      <c r="R953" s="183"/>
    </row>
    <row r="954" spans="11:18" ht="15" customHeight="1" x14ac:dyDescent="0.2">
      <c r="K954" s="179"/>
      <c r="L954" s="179"/>
      <c r="M954" s="179"/>
      <c r="N954" s="179"/>
      <c r="O954" s="179"/>
      <c r="P954" s="179"/>
      <c r="Q954" s="179"/>
      <c r="R954" s="183"/>
    </row>
    <row r="955" spans="11:18" ht="15" customHeight="1" x14ac:dyDescent="0.2">
      <c r="K955" s="179"/>
      <c r="L955" s="179"/>
      <c r="M955" s="179"/>
      <c r="N955" s="179"/>
      <c r="O955" s="179"/>
      <c r="P955" s="179"/>
      <c r="Q955" s="179"/>
      <c r="R955" s="183"/>
    </row>
    <row r="956" spans="11:18" ht="15" customHeight="1" x14ac:dyDescent="0.2">
      <c r="K956" s="179"/>
      <c r="L956" s="179"/>
      <c r="M956" s="179"/>
      <c r="N956" s="179"/>
      <c r="O956" s="179"/>
      <c r="P956" s="179"/>
      <c r="Q956" s="179"/>
      <c r="R956" s="183"/>
    </row>
    <row r="957" spans="11:18" ht="15" customHeight="1" x14ac:dyDescent="0.2">
      <c r="K957" s="179"/>
      <c r="L957" s="179"/>
      <c r="M957" s="179"/>
      <c r="N957" s="179"/>
      <c r="O957" s="179"/>
      <c r="P957" s="179"/>
      <c r="Q957" s="179"/>
      <c r="R957" s="183"/>
    </row>
    <row r="958" spans="11:18" ht="15" customHeight="1" x14ac:dyDescent="0.2">
      <c r="K958" s="179"/>
      <c r="L958" s="179"/>
      <c r="M958" s="179"/>
      <c r="N958" s="179"/>
      <c r="O958" s="179"/>
      <c r="P958" s="179"/>
      <c r="Q958" s="179"/>
      <c r="R958" s="183"/>
    </row>
    <row r="959" spans="11:18" ht="15" customHeight="1" x14ac:dyDescent="0.2">
      <c r="K959" s="179"/>
      <c r="L959" s="179"/>
      <c r="M959" s="179"/>
      <c r="N959" s="179"/>
      <c r="O959" s="179"/>
      <c r="P959" s="179"/>
      <c r="Q959" s="179"/>
      <c r="R959" s="183"/>
    </row>
    <row r="960" spans="11:18" ht="15" customHeight="1" x14ac:dyDescent="0.2">
      <c r="K960" s="179"/>
      <c r="L960" s="179"/>
      <c r="M960" s="179"/>
      <c r="N960" s="179"/>
      <c r="O960" s="179"/>
      <c r="P960" s="179"/>
      <c r="Q960" s="179"/>
      <c r="R960" s="183"/>
    </row>
    <row r="961" spans="11:18" ht="15" customHeight="1" x14ac:dyDescent="0.2">
      <c r="K961" s="179"/>
      <c r="L961" s="179"/>
      <c r="M961" s="179"/>
      <c r="N961" s="179"/>
      <c r="O961" s="179"/>
      <c r="P961" s="179"/>
      <c r="Q961" s="179"/>
      <c r="R961" s="183"/>
    </row>
    <row r="962" spans="11:18" ht="15" customHeight="1" x14ac:dyDescent="0.2">
      <c r="K962" s="179"/>
      <c r="L962" s="179"/>
      <c r="M962" s="179"/>
      <c r="N962" s="179"/>
      <c r="O962" s="179"/>
      <c r="P962" s="179"/>
      <c r="Q962" s="179"/>
      <c r="R962" s="183"/>
    </row>
    <row r="963" spans="11:18" ht="15" customHeight="1" x14ac:dyDescent="0.2">
      <c r="K963" s="179"/>
      <c r="L963" s="179"/>
      <c r="M963" s="179"/>
      <c r="N963" s="179"/>
      <c r="O963" s="179"/>
      <c r="P963" s="179"/>
      <c r="Q963" s="179"/>
      <c r="R963" s="183"/>
    </row>
    <row r="964" spans="11:18" ht="15" customHeight="1" x14ac:dyDescent="0.2">
      <c r="K964" s="179"/>
      <c r="L964" s="179"/>
      <c r="M964" s="179"/>
      <c r="N964" s="179"/>
      <c r="O964" s="179"/>
      <c r="P964" s="179"/>
      <c r="Q964" s="179"/>
      <c r="R964" s="183"/>
    </row>
    <row r="965" spans="11:18" ht="15" customHeight="1" x14ac:dyDescent="0.2">
      <c r="K965" s="179"/>
      <c r="L965" s="179"/>
      <c r="M965" s="179"/>
      <c r="N965" s="179"/>
      <c r="O965" s="179"/>
      <c r="P965" s="179"/>
      <c r="Q965" s="179"/>
      <c r="R965" s="183"/>
    </row>
    <row r="966" spans="11:18" ht="15" customHeight="1" x14ac:dyDescent="0.2">
      <c r="K966" s="179"/>
      <c r="L966" s="179"/>
      <c r="M966" s="179"/>
      <c r="N966" s="179"/>
      <c r="O966" s="179"/>
      <c r="P966" s="179"/>
      <c r="Q966" s="179"/>
      <c r="R966" s="183"/>
    </row>
    <row r="967" spans="11:18" ht="15" customHeight="1" x14ac:dyDescent="0.2">
      <c r="K967" s="179"/>
      <c r="L967" s="179"/>
      <c r="M967" s="179"/>
      <c r="N967" s="179"/>
      <c r="O967" s="179"/>
      <c r="P967" s="179"/>
      <c r="Q967" s="179"/>
      <c r="R967" s="183"/>
    </row>
    <row r="968" spans="11:18" ht="15" customHeight="1" x14ac:dyDescent="0.2">
      <c r="K968" s="179"/>
      <c r="L968" s="179"/>
      <c r="M968" s="179"/>
      <c r="N968" s="179"/>
      <c r="O968" s="179"/>
      <c r="P968" s="179"/>
      <c r="Q968" s="179"/>
      <c r="R968" s="183"/>
    </row>
    <row r="969" spans="11:18" ht="15" customHeight="1" x14ac:dyDescent="0.2">
      <c r="K969" s="179"/>
      <c r="L969" s="179"/>
      <c r="M969" s="179"/>
      <c r="N969" s="179"/>
      <c r="O969" s="179"/>
      <c r="P969" s="179"/>
      <c r="Q969" s="179"/>
      <c r="R969" s="183"/>
    </row>
    <row r="970" spans="11:18" ht="15" customHeight="1" x14ac:dyDescent="0.2">
      <c r="K970" s="179"/>
      <c r="L970" s="179"/>
      <c r="M970" s="179"/>
      <c r="N970" s="179"/>
      <c r="O970" s="179"/>
      <c r="P970" s="179"/>
      <c r="Q970" s="179"/>
      <c r="R970" s="183"/>
    </row>
    <row r="971" spans="11:18" ht="15" customHeight="1" x14ac:dyDescent="0.2">
      <c r="K971" s="179"/>
      <c r="L971" s="179"/>
      <c r="M971" s="179"/>
      <c r="N971" s="179"/>
      <c r="O971" s="179"/>
      <c r="P971" s="179"/>
      <c r="Q971" s="179"/>
      <c r="R971" s="183"/>
    </row>
    <row r="972" spans="11:18" ht="15" customHeight="1" x14ac:dyDescent="0.2">
      <c r="K972" s="179"/>
      <c r="L972" s="179"/>
      <c r="M972" s="179"/>
      <c r="N972" s="179"/>
      <c r="O972" s="179"/>
      <c r="P972" s="179"/>
      <c r="Q972" s="179"/>
      <c r="R972" s="183"/>
    </row>
    <row r="973" spans="11:18" ht="15" customHeight="1" x14ac:dyDescent="0.2">
      <c r="K973" s="179"/>
      <c r="L973" s="179"/>
      <c r="M973" s="179"/>
      <c r="N973" s="179"/>
      <c r="O973" s="179"/>
      <c r="P973" s="179"/>
      <c r="Q973" s="179"/>
      <c r="R973" s="183"/>
    </row>
    <row r="974" spans="11:18" ht="15" customHeight="1" x14ac:dyDescent="0.2">
      <c r="K974" s="179"/>
      <c r="L974" s="179"/>
      <c r="M974" s="179"/>
      <c r="N974" s="179"/>
      <c r="O974" s="179"/>
      <c r="P974" s="179"/>
      <c r="Q974" s="179"/>
      <c r="R974" s="183"/>
    </row>
    <row r="975" spans="11:18" ht="15" customHeight="1" x14ac:dyDescent="0.2">
      <c r="K975" s="179"/>
      <c r="L975" s="179"/>
      <c r="M975" s="179"/>
      <c r="N975" s="179"/>
      <c r="O975" s="179"/>
      <c r="P975" s="179"/>
      <c r="Q975" s="179"/>
      <c r="R975" s="183"/>
    </row>
    <row r="976" spans="11:18" ht="15" customHeight="1" x14ac:dyDescent="0.2">
      <c r="K976" s="179"/>
      <c r="L976" s="179"/>
      <c r="M976" s="179"/>
      <c r="N976" s="179"/>
      <c r="O976" s="179"/>
      <c r="P976" s="179"/>
      <c r="Q976" s="179"/>
      <c r="R976" s="183"/>
    </row>
    <row r="977" spans="11:18" ht="15" customHeight="1" x14ac:dyDescent="0.2">
      <c r="K977" s="179"/>
      <c r="L977" s="179"/>
      <c r="M977" s="179"/>
      <c r="N977" s="179"/>
      <c r="O977" s="179"/>
      <c r="P977" s="179"/>
      <c r="Q977" s="179"/>
      <c r="R977" s="183"/>
    </row>
    <row r="978" spans="11:18" ht="15" customHeight="1" x14ac:dyDescent="0.2">
      <c r="K978" s="179"/>
      <c r="L978" s="179"/>
      <c r="M978" s="179"/>
      <c r="N978" s="179"/>
      <c r="O978" s="179"/>
      <c r="P978" s="179"/>
      <c r="Q978" s="179"/>
      <c r="R978" s="183"/>
    </row>
    <row r="979" spans="11:18" ht="15" customHeight="1" x14ac:dyDescent="0.2">
      <c r="K979" s="179"/>
      <c r="L979" s="179"/>
      <c r="M979" s="179"/>
      <c r="N979" s="179"/>
      <c r="O979" s="179"/>
      <c r="P979" s="179"/>
      <c r="Q979" s="179"/>
      <c r="R979" s="183"/>
    </row>
    <row r="980" spans="11:18" ht="15" customHeight="1" x14ac:dyDescent="0.2">
      <c r="K980" s="179"/>
      <c r="L980" s="179"/>
      <c r="M980" s="179"/>
      <c r="N980" s="179"/>
      <c r="O980" s="179"/>
      <c r="P980" s="179"/>
      <c r="Q980" s="179"/>
      <c r="R980" s="183"/>
    </row>
    <row r="981" spans="11:18" ht="15" customHeight="1" x14ac:dyDescent="0.2">
      <c r="K981" s="179"/>
      <c r="L981" s="179"/>
      <c r="M981" s="179"/>
      <c r="N981" s="179"/>
      <c r="O981" s="179"/>
      <c r="P981" s="179"/>
      <c r="Q981" s="179"/>
      <c r="R981" s="183"/>
    </row>
    <row r="982" spans="11:18" ht="15" customHeight="1" x14ac:dyDescent="0.2">
      <c r="K982" s="179"/>
      <c r="L982" s="179"/>
      <c r="M982" s="179"/>
      <c r="N982" s="179"/>
      <c r="O982" s="179"/>
      <c r="P982" s="179"/>
      <c r="Q982" s="179"/>
      <c r="R982" s="183"/>
    </row>
    <row r="983" spans="11:18" ht="15" customHeight="1" x14ac:dyDescent="0.2">
      <c r="K983" s="179"/>
      <c r="L983" s="179"/>
      <c r="M983" s="179"/>
      <c r="N983" s="179"/>
      <c r="O983" s="179"/>
      <c r="P983" s="179"/>
      <c r="Q983" s="179"/>
      <c r="R983" s="183"/>
    </row>
    <row r="984" spans="11:18" ht="15" customHeight="1" x14ac:dyDescent="0.2">
      <c r="K984" s="179"/>
      <c r="L984" s="179"/>
      <c r="M984" s="179"/>
      <c r="N984" s="179"/>
      <c r="O984" s="179"/>
      <c r="P984" s="179"/>
      <c r="Q984" s="179"/>
      <c r="R984" s="183"/>
    </row>
    <row r="985" spans="11:18" ht="15" customHeight="1" x14ac:dyDescent="0.2">
      <c r="K985" s="179"/>
      <c r="L985" s="179"/>
      <c r="M985" s="179"/>
      <c r="N985" s="179"/>
      <c r="O985" s="179"/>
      <c r="P985" s="179"/>
      <c r="Q985" s="179"/>
      <c r="R985" s="183"/>
    </row>
    <row r="986" spans="11:18" ht="15" customHeight="1" x14ac:dyDescent="0.2">
      <c r="K986" s="179"/>
      <c r="L986" s="179"/>
      <c r="M986" s="179"/>
      <c r="N986" s="179"/>
      <c r="O986" s="179"/>
      <c r="P986" s="179"/>
      <c r="Q986" s="179"/>
      <c r="R986" s="183"/>
    </row>
    <row r="987" spans="11:18" ht="15" customHeight="1" x14ac:dyDescent="0.2">
      <c r="K987" s="179"/>
      <c r="L987" s="179"/>
      <c r="M987" s="179"/>
      <c r="N987" s="179"/>
      <c r="O987" s="179"/>
      <c r="P987" s="179"/>
      <c r="Q987" s="179"/>
      <c r="R987" s="183"/>
    </row>
    <row r="988" spans="11:18" ht="15" customHeight="1" x14ac:dyDescent="0.2">
      <c r="K988" s="179"/>
      <c r="L988" s="179"/>
      <c r="M988" s="179"/>
      <c r="N988" s="179"/>
      <c r="O988" s="179"/>
      <c r="P988" s="179"/>
      <c r="Q988" s="179"/>
      <c r="R988" s="183"/>
    </row>
    <row r="989" spans="11:18" ht="15" customHeight="1" x14ac:dyDescent="0.2">
      <c r="K989" s="179"/>
      <c r="L989" s="179"/>
      <c r="M989" s="179"/>
      <c r="N989" s="179"/>
      <c r="O989" s="179"/>
      <c r="P989" s="179"/>
      <c r="Q989" s="179"/>
      <c r="R989" s="183"/>
    </row>
    <row r="990" spans="11:18" ht="15" customHeight="1" x14ac:dyDescent="0.2">
      <c r="K990" s="179"/>
      <c r="L990" s="179"/>
      <c r="M990" s="179"/>
      <c r="N990" s="179"/>
      <c r="O990" s="179"/>
      <c r="P990" s="179"/>
      <c r="Q990" s="179"/>
      <c r="R990" s="183"/>
    </row>
    <row r="991" spans="11:18" ht="15" customHeight="1" x14ac:dyDescent="0.2">
      <c r="K991" s="179"/>
      <c r="L991" s="179"/>
      <c r="M991" s="179"/>
      <c r="N991" s="179"/>
      <c r="O991" s="179"/>
      <c r="P991" s="179"/>
      <c r="Q991" s="179"/>
      <c r="R991" s="183"/>
    </row>
    <row r="992" spans="11:18" ht="15" customHeight="1" x14ac:dyDescent="0.2">
      <c r="K992" s="179"/>
      <c r="L992" s="179"/>
      <c r="M992" s="179"/>
      <c r="N992" s="179"/>
      <c r="O992" s="179"/>
      <c r="P992" s="179"/>
      <c r="Q992" s="179"/>
      <c r="R992" s="183"/>
    </row>
    <row r="993" spans="11:18" ht="15" customHeight="1" x14ac:dyDescent="0.2">
      <c r="K993" s="179"/>
      <c r="L993" s="179"/>
      <c r="M993" s="179"/>
      <c r="N993" s="179"/>
      <c r="O993" s="179"/>
      <c r="P993" s="179"/>
      <c r="Q993" s="179"/>
      <c r="R993" s="183"/>
    </row>
    <row r="994" spans="11:18" ht="15" customHeight="1" x14ac:dyDescent="0.2">
      <c r="K994" s="179"/>
      <c r="L994" s="179"/>
      <c r="M994" s="179"/>
      <c r="N994" s="179"/>
      <c r="O994" s="179"/>
      <c r="P994" s="179"/>
      <c r="Q994" s="179"/>
      <c r="R994" s="183"/>
    </row>
    <row r="995" spans="11:18" ht="15" customHeight="1" x14ac:dyDescent="0.2">
      <c r="K995" s="179"/>
      <c r="L995" s="179"/>
      <c r="M995" s="179"/>
      <c r="N995" s="179"/>
      <c r="O995" s="179"/>
      <c r="P995" s="179"/>
      <c r="Q995" s="179"/>
      <c r="R995" s="183"/>
    </row>
    <row r="996" spans="11:18" ht="15" customHeight="1" x14ac:dyDescent="0.2">
      <c r="K996" s="179"/>
      <c r="L996" s="179"/>
      <c r="M996" s="179"/>
      <c r="N996" s="179"/>
      <c r="O996" s="179"/>
      <c r="P996" s="179"/>
      <c r="Q996" s="179"/>
      <c r="R996" s="183"/>
    </row>
    <row r="997" spans="11:18" ht="15" customHeight="1" x14ac:dyDescent="0.2">
      <c r="K997" s="179"/>
      <c r="L997" s="179"/>
      <c r="M997" s="179"/>
      <c r="N997" s="179"/>
      <c r="O997" s="179"/>
      <c r="P997" s="179"/>
      <c r="Q997" s="179"/>
      <c r="R997" s="183"/>
    </row>
    <row r="998" spans="11:18" ht="15" customHeight="1" x14ac:dyDescent="0.2">
      <c r="K998" s="179"/>
      <c r="L998" s="179"/>
      <c r="M998" s="179"/>
      <c r="N998" s="179"/>
      <c r="O998" s="179"/>
      <c r="P998" s="179"/>
      <c r="Q998" s="179"/>
      <c r="R998" s="183"/>
    </row>
    <row r="999" spans="11:18" ht="15" customHeight="1" x14ac:dyDescent="0.2">
      <c r="K999" s="179"/>
      <c r="L999" s="179"/>
      <c r="M999" s="179"/>
      <c r="N999" s="179"/>
      <c r="O999" s="179"/>
      <c r="P999" s="179"/>
      <c r="Q999" s="179"/>
      <c r="R999" s="183"/>
    </row>
    <row r="1000" spans="11:18" ht="15" customHeight="1" x14ac:dyDescent="0.2">
      <c r="K1000" s="179"/>
      <c r="L1000" s="179"/>
      <c r="M1000" s="179"/>
      <c r="N1000" s="179"/>
      <c r="O1000" s="179"/>
      <c r="P1000" s="179"/>
      <c r="Q1000" s="179"/>
      <c r="R1000" s="183"/>
    </row>
    <row r="1001" spans="11:18" ht="15" customHeight="1" x14ac:dyDescent="0.2">
      <c r="K1001" s="179"/>
      <c r="L1001" s="179"/>
      <c r="M1001" s="179"/>
      <c r="N1001" s="179"/>
      <c r="O1001" s="179"/>
      <c r="P1001" s="179"/>
      <c r="Q1001" s="179"/>
      <c r="R1001" s="183"/>
    </row>
    <row r="1002" spans="11:18" ht="15" customHeight="1" x14ac:dyDescent="0.2">
      <c r="K1002" s="179"/>
      <c r="L1002" s="179"/>
      <c r="M1002" s="179"/>
      <c r="N1002" s="179"/>
      <c r="O1002" s="179"/>
      <c r="P1002" s="179"/>
      <c r="Q1002" s="179"/>
      <c r="R1002" s="183"/>
    </row>
    <row r="1003" spans="11:18" ht="15" customHeight="1" x14ac:dyDescent="0.2">
      <c r="K1003" s="179"/>
      <c r="L1003" s="179"/>
      <c r="M1003" s="179"/>
      <c r="N1003" s="179"/>
      <c r="O1003" s="179"/>
      <c r="P1003" s="179"/>
      <c r="Q1003" s="179"/>
      <c r="R1003" s="183"/>
    </row>
    <row r="1004" spans="11:18" ht="15" customHeight="1" x14ac:dyDescent="0.2">
      <c r="K1004" s="179"/>
      <c r="L1004" s="179"/>
      <c r="M1004" s="179"/>
      <c r="N1004" s="179"/>
      <c r="O1004" s="179"/>
      <c r="P1004" s="179"/>
      <c r="Q1004" s="179"/>
      <c r="R1004" s="183"/>
    </row>
    <row r="1005" spans="11:18" ht="15" customHeight="1" x14ac:dyDescent="0.2">
      <c r="K1005" s="179"/>
      <c r="L1005" s="179"/>
      <c r="M1005" s="179"/>
      <c r="N1005" s="179"/>
      <c r="O1005" s="179"/>
      <c r="P1005" s="179"/>
      <c r="Q1005" s="179"/>
      <c r="R1005" s="183"/>
    </row>
    <row r="1006" spans="11:18" ht="15" customHeight="1" x14ac:dyDescent="0.2">
      <c r="K1006" s="179"/>
      <c r="L1006" s="179"/>
      <c r="M1006" s="179"/>
      <c r="N1006" s="179"/>
      <c r="O1006" s="179"/>
      <c r="P1006" s="179"/>
      <c r="Q1006" s="179"/>
      <c r="R1006" s="183"/>
    </row>
    <row r="1007" spans="11:18" ht="15" customHeight="1" x14ac:dyDescent="0.2">
      <c r="K1007" s="179"/>
      <c r="L1007" s="179"/>
      <c r="M1007" s="179"/>
      <c r="N1007" s="179"/>
      <c r="O1007" s="179"/>
      <c r="P1007" s="179"/>
      <c r="Q1007" s="179"/>
      <c r="R1007" s="183"/>
    </row>
    <row r="1008" spans="11:18" ht="15" customHeight="1" x14ac:dyDescent="0.2">
      <c r="K1008" s="179"/>
      <c r="L1008" s="179"/>
      <c r="M1008" s="179"/>
      <c r="N1008" s="179"/>
      <c r="O1008" s="179"/>
      <c r="P1008" s="179"/>
      <c r="Q1008" s="179"/>
      <c r="R1008" s="183"/>
    </row>
    <row r="1009" spans="11:18" ht="15" customHeight="1" x14ac:dyDescent="0.2">
      <c r="K1009" s="179"/>
      <c r="L1009" s="179"/>
      <c r="M1009" s="179"/>
      <c r="N1009" s="179"/>
      <c r="O1009" s="179"/>
      <c r="P1009" s="179"/>
      <c r="Q1009" s="179"/>
      <c r="R1009" s="183"/>
    </row>
    <row r="1010" spans="11:18" ht="15" customHeight="1" x14ac:dyDescent="0.2">
      <c r="K1010" s="179"/>
      <c r="L1010" s="179"/>
      <c r="M1010" s="179"/>
      <c r="N1010" s="179"/>
      <c r="O1010" s="179"/>
      <c r="P1010" s="179"/>
      <c r="Q1010" s="179"/>
      <c r="R1010" s="183"/>
    </row>
    <row r="1011" spans="11:18" ht="15" customHeight="1" x14ac:dyDescent="0.2">
      <c r="K1011" s="179"/>
      <c r="L1011" s="179"/>
      <c r="M1011" s="179"/>
      <c r="N1011" s="179"/>
      <c r="O1011" s="179"/>
      <c r="P1011" s="179"/>
      <c r="Q1011" s="179"/>
      <c r="R1011" s="183"/>
    </row>
    <row r="1012" spans="11:18" ht="15" customHeight="1" x14ac:dyDescent="0.2">
      <c r="K1012" s="179"/>
      <c r="L1012" s="179"/>
      <c r="M1012" s="179"/>
      <c r="N1012" s="179"/>
      <c r="O1012" s="179"/>
      <c r="P1012" s="179"/>
      <c r="Q1012" s="179"/>
      <c r="R1012" s="183"/>
    </row>
    <row r="1013" spans="11:18" ht="15" customHeight="1" x14ac:dyDescent="0.2">
      <c r="K1013" s="179"/>
      <c r="L1013" s="179"/>
      <c r="M1013" s="179"/>
      <c r="N1013" s="179"/>
      <c r="O1013" s="179"/>
      <c r="P1013" s="179"/>
      <c r="Q1013" s="179"/>
      <c r="R1013" s="183"/>
    </row>
    <row r="1014" spans="11:18" ht="15" customHeight="1" x14ac:dyDescent="0.2">
      <c r="K1014" s="179"/>
      <c r="L1014" s="179"/>
      <c r="M1014" s="179"/>
      <c r="N1014" s="179"/>
      <c r="O1014" s="179"/>
      <c r="P1014" s="179"/>
      <c r="Q1014" s="179"/>
      <c r="R1014" s="183"/>
    </row>
    <row r="1015" spans="11:18" ht="15" customHeight="1" x14ac:dyDescent="0.2">
      <c r="K1015" s="179"/>
      <c r="L1015" s="179"/>
      <c r="M1015" s="179"/>
      <c r="N1015" s="179"/>
      <c r="O1015" s="179"/>
      <c r="P1015" s="179"/>
      <c r="Q1015" s="179"/>
      <c r="R1015" s="183"/>
    </row>
    <row r="1016" spans="11:18" ht="15" customHeight="1" x14ac:dyDescent="0.2">
      <c r="K1016" s="179"/>
      <c r="L1016" s="179"/>
      <c r="M1016" s="179"/>
      <c r="N1016" s="179"/>
      <c r="O1016" s="179"/>
      <c r="P1016" s="179"/>
      <c r="Q1016" s="179"/>
      <c r="R1016" s="183"/>
    </row>
    <row r="1017" spans="11:18" ht="15" customHeight="1" x14ac:dyDescent="0.2">
      <c r="K1017" s="179"/>
      <c r="L1017" s="179"/>
      <c r="M1017" s="179"/>
      <c r="N1017" s="179"/>
      <c r="O1017" s="179"/>
      <c r="P1017" s="179"/>
      <c r="Q1017" s="179"/>
      <c r="R1017" s="183"/>
    </row>
    <row r="1018" spans="11:18" ht="15" customHeight="1" x14ac:dyDescent="0.2">
      <c r="K1018" s="179"/>
      <c r="L1018" s="179"/>
      <c r="M1018" s="179"/>
      <c r="N1018" s="179"/>
      <c r="O1018" s="179"/>
      <c r="P1018" s="179"/>
      <c r="Q1018" s="179"/>
      <c r="R1018" s="183"/>
    </row>
    <row r="1019" spans="11:18" ht="15" customHeight="1" x14ac:dyDescent="0.2">
      <c r="K1019" s="179"/>
      <c r="L1019" s="179"/>
      <c r="M1019" s="179"/>
      <c r="N1019" s="179"/>
      <c r="O1019" s="179"/>
      <c r="P1019" s="179"/>
      <c r="Q1019" s="179"/>
      <c r="R1019" s="183"/>
    </row>
    <row r="1020" spans="11:18" ht="15" customHeight="1" x14ac:dyDescent="0.2">
      <c r="K1020" s="179"/>
      <c r="L1020" s="179"/>
      <c r="M1020" s="179"/>
      <c r="N1020" s="179"/>
      <c r="O1020" s="179"/>
      <c r="P1020" s="179"/>
      <c r="Q1020" s="179"/>
      <c r="R1020" s="183"/>
    </row>
    <row r="1021" spans="11:18" ht="15" customHeight="1" x14ac:dyDescent="0.2">
      <c r="K1021" s="179"/>
      <c r="L1021" s="179"/>
      <c r="M1021" s="179"/>
      <c r="N1021" s="179"/>
      <c r="O1021" s="179"/>
      <c r="P1021" s="179"/>
      <c r="Q1021" s="179"/>
      <c r="R1021" s="183"/>
    </row>
    <row r="1022" spans="11:18" ht="15" customHeight="1" x14ac:dyDescent="0.2">
      <c r="K1022" s="179"/>
      <c r="L1022" s="179"/>
      <c r="M1022" s="179"/>
      <c r="N1022" s="179"/>
      <c r="O1022" s="179"/>
      <c r="P1022" s="179"/>
      <c r="Q1022" s="179"/>
      <c r="R1022" s="183"/>
    </row>
    <row r="1023" spans="11:18" ht="15" customHeight="1" x14ac:dyDescent="0.2">
      <c r="K1023" s="179"/>
      <c r="L1023" s="179"/>
      <c r="M1023" s="179"/>
      <c r="N1023" s="179"/>
      <c r="O1023" s="179"/>
      <c r="P1023" s="179"/>
      <c r="Q1023" s="179"/>
      <c r="R1023" s="183"/>
    </row>
    <row r="1024" spans="11:18" ht="15" customHeight="1" x14ac:dyDescent="0.2">
      <c r="K1024" s="179"/>
      <c r="L1024" s="179"/>
      <c r="M1024" s="179"/>
      <c r="N1024" s="179"/>
      <c r="O1024" s="179"/>
      <c r="P1024" s="179"/>
      <c r="Q1024" s="179"/>
      <c r="R1024" s="183"/>
    </row>
    <row r="1025" spans="11:18" ht="15" customHeight="1" x14ac:dyDescent="0.2">
      <c r="K1025" s="179"/>
      <c r="L1025" s="179"/>
      <c r="M1025" s="179"/>
      <c r="N1025" s="179"/>
      <c r="O1025" s="179"/>
      <c r="P1025" s="179"/>
      <c r="Q1025" s="179"/>
      <c r="R1025" s="183"/>
    </row>
    <row r="1026" spans="11:18" ht="15" customHeight="1" x14ac:dyDescent="0.2">
      <c r="K1026" s="179"/>
      <c r="L1026" s="179"/>
      <c r="M1026" s="179"/>
      <c r="N1026" s="179"/>
      <c r="O1026" s="179"/>
      <c r="P1026" s="179"/>
      <c r="Q1026" s="179"/>
      <c r="R1026" s="183"/>
    </row>
    <row r="1027" spans="11:18" ht="15" customHeight="1" x14ac:dyDescent="0.2">
      <c r="K1027" s="179"/>
      <c r="L1027" s="179"/>
      <c r="M1027" s="179"/>
      <c r="N1027" s="179"/>
      <c r="O1027" s="179"/>
      <c r="P1027" s="179"/>
      <c r="Q1027" s="179"/>
      <c r="R1027" s="183"/>
    </row>
    <row r="1028" spans="11:18" ht="15" customHeight="1" x14ac:dyDescent="0.2">
      <c r="K1028" s="179"/>
      <c r="L1028" s="179"/>
      <c r="M1028" s="179"/>
      <c r="N1028" s="179"/>
      <c r="O1028" s="179"/>
      <c r="P1028" s="179"/>
      <c r="Q1028" s="179"/>
      <c r="R1028" s="183"/>
    </row>
    <row r="1029" spans="11:18" ht="15" customHeight="1" x14ac:dyDescent="0.2">
      <c r="K1029" s="179"/>
      <c r="L1029" s="179"/>
      <c r="M1029" s="179"/>
      <c r="N1029" s="179"/>
      <c r="O1029" s="179"/>
      <c r="P1029" s="179"/>
      <c r="Q1029" s="179"/>
      <c r="R1029" s="183"/>
    </row>
    <row r="1030" spans="11:18" ht="15" customHeight="1" x14ac:dyDescent="0.2">
      <c r="K1030" s="179"/>
      <c r="L1030" s="179"/>
      <c r="M1030" s="179"/>
      <c r="N1030" s="179"/>
      <c r="O1030" s="179"/>
      <c r="P1030" s="179"/>
      <c r="Q1030" s="179"/>
      <c r="R1030" s="183"/>
    </row>
    <row r="1031" spans="11:18" ht="15" customHeight="1" x14ac:dyDescent="0.2">
      <c r="K1031" s="179"/>
      <c r="L1031" s="179"/>
      <c r="M1031" s="179"/>
      <c r="N1031" s="179"/>
      <c r="O1031" s="179"/>
      <c r="P1031" s="179"/>
      <c r="Q1031" s="179"/>
      <c r="R1031" s="183"/>
    </row>
    <row r="1032" spans="11:18" ht="15" customHeight="1" x14ac:dyDescent="0.2">
      <c r="K1032" s="179"/>
      <c r="L1032" s="179"/>
      <c r="M1032" s="179"/>
      <c r="N1032" s="179"/>
      <c r="O1032" s="179"/>
      <c r="P1032" s="179"/>
      <c r="Q1032" s="179"/>
      <c r="R1032" s="183"/>
    </row>
    <row r="1033" spans="11:18" ht="15" customHeight="1" x14ac:dyDescent="0.2">
      <c r="K1033" s="179"/>
      <c r="L1033" s="179"/>
      <c r="M1033" s="179"/>
      <c r="N1033" s="179"/>
      <c r="O1033" s="179"/>
      <c r="P1033" s="179"/>
      <c r="Q1033" s="179"/>
      <c r="R1033" s="183"/>
    </row>
    <row r="1034" spans="11:18" ht="15" customHeight="1" x14ac:dyDescent="0.2">
      <c r="K1034" s="179"/>
      <c r="L1034" s="179"/>
      <c r="M1034" s="179"/>
      <c r="N1034" s="179"/>
      <c r="O1034" s="179"/>
      <c r="P1034" s="179"/>
      <c r="Q1034" s="179"/>
      <c r="R1034" s="183"/>
    </row>
    <row r="1035" spans="11:18" ht="15" customHeight="1" x14ac:dyDescent="0.2">
      <c r="K1035" s="179"/>
      <c r="L1035" s="179"/>
      <c r="M1035" s="179"/>
      <c r="N1035" s="179"/>
      <c r="O1035" s="179"/>
      <c r="P1035" s="179"/>
      <c r="Q1035" s="179"/>
      <c r="R1035" s="183"/>
    </row>
    <row r="1036" spans="11:18" ht="15" customHeight="1" x14ac:dyDescent="0.2">
      <c r="K1036" s="179"/>
      <c r="L1036" s="179"/>
      <c r="M1036" s="179"/>
      <c r="N1036" s="179"/>
      <c r="O1036" s="179"/>
      <c r="P1036" s="179"/>
      <c r="Q1036" s="179"/>
      <c r="R1036" s="183"/>
    </row>
    <row r="1037" spans="11:18" ht="15" customHeight="1" x14ac:dyDescent="0.2">
      <c r="K1037" s="179"/>
      <c r="L1037" s="179"/>
      <c r="M1037" s="179"/>
      <c r="N1037" s="179"/>
      <c r="O1037" s="179"/>
      <c r="P1037" s="179"/>
      <c r="Q1037" s="179"/>
      <c r="R1037" s="183"/>
    </row>
    <row r="1038" spans="11:18" ht="15" customHeight="1" x14ac:dyDescent="0.2">
      <c r="K1038" s="179"/>
      <c r="L1038" s="179"/>
      <c r="M1038" s="179"/>
      <c r="N1038" s="179"/>
      <c r="O1038" s="179"/>
      <c r="P1038" s="179"/>
      <c r="Q1038" s="179"/>
      <c r="R1038" s="183"/>
    </row>
    <row r="1039" spans="11:18" ht="15" customHeight="1" x14ac:dyDescent="0.2">
      <c r="K1039" s="179"/>
      <c r="L1039" s="179"/>
      <c r="M1039" s="179"/>
      <c r="N1039" s="179"/>
      <c r="O1039" s="179"/>
      <c r="P1039" s="179"/>
      <c r="Q1039" s="179"/>
      <c r="R1039" s="183"/>
    </row>
    <row r="1040" spans="11:18" ht="15" customHeight="1" x14ac:dyDescent="0.2">
      <c r="K1040" s="179"/>
      <c r="L1040" s="179"/>
      <c r="M1040" s="179"/>
      <c r="N1040" s="179"/>
      <c r="O1040" s="179"/>
      <c r="P1040" s="179"/>
      <c r="Q1040" s="179"/>
      <c r="R1040" s="183"/>
    </row>
    <row r="1041" spans="11:18" ht="15" customHeight="1" x14ac:dyDescent="0.2">
      <c r="K1041" s="179"/>
      <c r="L1041" s="179"/>
      <c r="M1041" s="179"/>
      <c r="N1041" s="179"/>
      <c r="O1041" s="179"/>
      <c r="P1041" s="179"/>
      <c r="Q1041" s="179"/>
      <c r="R1041" s="183"/>
    </row>
    <row r="1042" spans="11:18" ht="15" customHeight="1" x14ac:dyDescent="0.2">
      <c r="K1042" s="179"/>
      <c r="L1042" s="179"/>
      <c r="M1042" s="179"/>
      <c r="N1042" s="179"/>
      <c r="O1042" s="179"/>
      <c r="P1042" s="179"/>
      <c r="Q1042" s="179"/>
      <c r="R1042" s="183"/>
    </row>
    <row r="1043" spans="11:18" ht="15" customHeight="1" x14ac:dyDescent="0.2">
      <c r="K1043" s="179"/>
      <c r="L1043" s="179"/>
      <c r="M1043" s="179"/>
      <c r="N1043" s="179"/>
      <c r="O1043" s="179"/>
      <c r="P1043" s="179"/>
      <c r="Q1043" s="179"/>
      <c r="R1043" s="183"/>
    </row>
    <row r="1044" spans="11:18" ht="15" customHeight="1" x14ac:dyDescent="0.2">
      <c r="K1044" s="179"/>
      <c r="L1044" s="179"/>
      <c r="M1044" s="179"/>
      <c r="N1044" s="179"/>
      <c r="O1044" s="179"/>
      <c r="P1044" s="179"/>
      <c r="Q1044" s="179"/>
      <c r="R1044" s="183"/>
    </row>
    <row r="1045" spans="11:18" ht="15" customHeight="1" x14ac:dyDescent="0.2">
      <c r="K1045" s="179"/>
      <c r="L1045" s="179"/>
      <c r="M1045" s="179"/>
      <c r="N1045" s="179"/>
      <c r="O1045" s="179"/>
      <c r="P1045" s="179"/>
      <c r="Q1045" s="179"/>
      <c r="R1045" s="183"/>
    </row>
    <row r="1046" spans="11:18" ht="15" customHeight="1" x14ac:dyDescent="0.2">
      <c r="K1046" s="179"/>
      <c r="L1046" s="179"/>
      <c r="M1046" s="179"/>
      <c r="N1046" s="179"/>
      <c r="O1046" s="179"/>
      <c r="P1046" s="179"/>
      <c r="Q1046" s="179"/>
      <c r="R1046" s="183"/>
    </row>
    <row r="1047" spans="11:18" ht="15" customHeight="1" x14ac:dyDescent="0.2">
      <c r="K1047" s="179"/>
      <c r="L1047" s="179"/>
      <c r="M1047" s="179"/>
      <c r="N1047" s="179"/>
      <c r="O1047" s="179"/>
      <c r="P1047" s="179"/>
      <c r="Q1047" s="179"/>
      <c r="R1047" s="183"/>
    </row>
    <row r="1048" spans="11:18" ht="15" customHeight="1" x14ac:dyDescent="0.2">
      <c r="K1048" s="179"/>
      <c r="L1048" s="179"/>
      <c r="M1048" s="179"/>
      <c r="N1048" s="179"/>
      <c r="O1048" s="179"/>
      <c r="P1048" s="179"/>
      <c r="Q1048" s="179"/>
      <c r="R1048" s="183"/>
    </row>
    <row r="1049" spans="11:18" ht="15" customHeight="1" x14ac:dyDescent="0.2">
      <c r="K1049" s="179"/>
      <c r="L1049" s="179"/>
      <c r="M1049" s="179"/>
      <c r="N1049" s="179"/>
      <c r="O1049" s="179"/>
      <c r="P1049" s="179"/>
      <c r="Q1049" s="179"/>
      <c r="R1049" s="183"/>
    </row>
    <row r="1050" spans="11:18" ht="15" customHeight="1" x14ac:dyDescent="0.2">
      <c r="K1050" s="179"/>
      <c r="L1050" s="179"/>
      <c r="M1050" s="179"/>
      <c r="N1050" s="179"/>
      <c r="O1050" s="179"/>
      <c r="P1050" s="179"/>
      <c r="Q1050" s="179"/>
      <c r="R1050" s="183"/>
    </row>
    <row r="1051" spans="11:18" ht="15" customHeight="1" x14ac:dyDescent="0.2">
      <c r="K1051" s="179"/>
      <c r="L1051" s="179"/>
      <c r="M1051" s="179"/>
      <c r="N1051" s="179"/>
      <c r="O1051" s="179"/>
      <c r="P1051" s="179"/>
      <c r="Q1051" s="179"/>
      <c r="R1051" s="183"/>
    </row>
    <row r="1052" spans="11:18" ht="15" customHeight="1" x14ac:dyDescent="0.2">
      <c r="K1052" s="179"/>
      <c r="L1052" s="179"/>
      <c r="M1052" s="179"/>
      <c r="N1052" s="179"/>
      <c r="O1052" s="179"/>
      <c r="P1052" s="179"/>
      <c r="Q1052" s="179"/>
      <c r="R1052" s="183"/>
    </row>
    <row r="1053" spans="11:18" ht="15" customHeight="1" x14ac:dyDescent="0.2">
      <c r="K1053" s="179"/>
      <c r="L1053" s="179"/>
      <c r="M1053" s="179"/>
      <c r="N1053" s="179"/>
      <c r="O1053" s="179"/>
      <c r="P1053" s="179"/>
      <c r="Q1053" s="179"/>
      <c r="R1053" s="183"/>
    </row>
    <row r="1054" spans="11:18" ht="15" customHeight="1" x14ac:dyDescent="0.2">
      <c r="K1054" s="179"/>
      <c r="L1054" s="179"/>
      <c r="M1054" s="179"/>
      <c r="N1054" s="179"/>
      <c r="O1054" s="179"/>
      <c r="P1054" s="179"/>
      <c r="Q1054" s="179"/>
      <c r="R1054" s="183"/>
    </row>
    <row r="1055" spans="11:18" ht="15" customHeight="1" x14ac:dyDescent="0.2">
      <c r="K1055" s="179"/>
      <c r="L1055" s="179"/>
      <c r="M1055" s="179"/>
      <c r="N1055" s="179"/>
      <c r="O1055" s="179"/>
      <c r="P1055" s="179"/>
      <c r="Q1055" s="179"/>
      <c r="R1055" s="183"/>
    </row>
    <row r="1056" spans="11:18" ht="15" customHeight="1" x14ac:dyDescent="0.2">
      <c r="K1056" s="179"/>
      <c r="L1056" s="179"/>
      <c r="M1056" s="179"/>
      <c r="N1056" s="179"/>
      <c r="O1056" s="179"/>
      <c r="P1056" s="179"/>
      <c r="Q1056" s="179"/>
      <c r="R1056" s="183"/>
    </row>
    <row r="1057" spans="11:18" ht="15" customHeight="1" x14ac:dyDescent="0.2">
      <c r="K1057" s="179"/>
      <c r="L1057" s="179"/>
      <c r="M1057" s="179"/>
      <c r="N1057" s="179"/>
      <c r="O1057" s="179"/>
      <c r="P1057" s="179"/>
      <c r="Q1057" s="179"/>
      <c r="R1057" s="183"/>
    </row>
    <row r="1058" spans="11:18" ht="15" customHeight="1" x14ac:dyDescent="0.2">
      <c r="K1058" s="179"/>
      <c r="L1058" s="179"/>
      <c r="M1058" s="179"/>
      <c r="N1058" s="179"/>
      <c r="O1058" s="179"/>
      <c r="P1058" s="179"/>
      <c r="Q1058" s="179"/>
      <c r="R1058" s="183"/>
    </row>
    <row r="1059" spans="11:18" ht="15" customHeight="1" x14ac:dyDescent="0.2">
      <c r="K1059" s="179"/>
      <c r="L1059" s="179"/>
      <c r="M1059" s="179"/>
      <c r="N1059" s="179"/>
      <c r="O1059" s="179"/>
      <c r="P1059" s="179"/>
      <c r="Q1059" s="179"/>
      <c r="R1059" s="183"/>
    </row>
    <row r="1060" spans="11:18" ht="15" customHeight="1" x14ac:dyDescent="0.2">
      <c r="K1060" s="179"/>
      <c r="L1060" s="179"/>
      <c r="M1060" s="179"/>
      <c r="N1060" s="179"/>
      <c r="O1060" s="179"/>
      <c r="P1060" s="179"/>
      <c r="Q1060" s="179"/>
      <c r="R1060" s="183"/>
    </row>
    <row r="1061" spans="11:18" ht="15" customHeight="1" x14ac:dyDescent="0.2">
      <c r="K1061" s="179"/>
      <c r="L1061" s="179"/>
      <c r="M1061" s="179"/>
      <c r="N1061" s="179"/>
      <c r="O1061" s="179"/>
      <c r="P1061" s="179"/>
      <c r="Q1061" s="179"/>
      <c r="R1061" s="183"/>
    </row>
    <row r="1062" spans="11:18" ht="15" customHeight="1" x14ac:dyDescent="0.2">
      <c r="K1062" s="179"/>
      <c r="L1062" s="179"/>
      <c r="M1062" s="179"/>
      <c r="N1062" s="179"/>
      <c r="O1062" s="179"/>
      <c r="P1062" s="179"/>
      <c r="Q1062" s="179"/>
      <c r="R1062" s="183"/>
    </row>
    <row r="1063" spans="11:18" ht="15" customHeight="1" x14ac:dyDescent="0.2">
      <c r="K1063" s="179"/>
      <c r="L1063" s="179"/>
      <c r="M1063" s="179"/>
      <c r="N1063" s="179"/>
      <c r="O1063" s="179"/>
      <c r="P1063" s="179"/>
      <c r="Q1063" s="179"/>
      <c r="R1063" s="183"/>
    </row>
    <row r="1064" spans="11:18" ht="15" customHeight="1" x14ac:dyDescent="0.2">
      <c r="K1064" s="179"/>
      <c r="L1064" s="179"/>
      <c r="M1064" s="179"/>
      <c r="N1064" s="179"/>
      <c r="O1064" s="179"/>
      <c r="P1064" s="179"/>
      <c r="Q1064" s="179"/>
      <c r="R1064" s="183"/>
    </row>
    <row r="1065" spans="11:18" ht="15" customHeight="1" x14ac:dyDescent="0.2">
      <c r="K1065" s="179"/>
      <c r="L1065" s="179"/>
      <c r="M1065" s="179"/>
      <c r="N1065" s="179"/>
      <c r="O1065" s="179"/>
      <c r="P1065" s="179"/>
      <c r="Q1065" s="179"/>
      <c r="R1065" s="183"/>
    </row>
    <row r="1066" spans="11:18" ht="15" customHeight="1" x14ac:dyDescent="0.2">
      <c r="K1066" s="179"/>
      <c r="L1066" s="179"/>
      <c r="M1066" s="179"/>
      <c r="N1066" s="179"/>
      <c r="O1066" s="179"/>
      <c r="P1066" s="179"/>
      <c r="Q1066" s="179"/>
      <c r="R1066" s="183"/>
    </row>
    <row r="1067" spans="11:18" ht="15" customHeight="1" x14ac:dyDescent="0.2">
      <c r="K1067" s="179"/>
      <c r="L1067" s="179"/>
      <c r="M1067" s="179"/>
      <c r="N1067" s="179"/>
      <c r="O1067" s="179"/>
      <c r="P1067" s="179"/>
      <c r="Q1067" s="179"/>
      <c r="R1067" s="183"/>
    </row>
    <row r="1068" spans="11:18" ht="15" customHeight="1" x14ac:dyDescent="0.2">
      <c r="K1068" s="179"/>
      <c r="L1068" s="179"/>
      <c r="M1068" s="179"/>
      <c r="N1068" s="179"/>
      <c r="O1068" s="179"/>
      <c r="P1068" s="179"/>
      <c r="Q1068" s="179"/>
      <c r="R1068" s="183"/>
    </row>
    <row r="1069" spans="11:18" ht="15" customHeight="1" x14ac:dyDescent="0.2">
      <c r="K1069" s="179"/>
      <c r="L1069" s="179"/>
      <c r="M1069" s="179"/>
      <c r="N1069" s="179"/>
      <c r="O1069" s="179"/>
      <c r="P1069" s="179"/>
      <c r="Q1069" s="179"/>
      <c r="R1069" s="183"/>
    </row>
    <row r="1070" spans="11:18" ht="15" customHeight="1" x14ac:dyDescent="0.2">
      <c r="K1070" s="179"/>
      <c r="L1070" s="179"/>
      <c r="M1070" s="179"/>
      <c r="N1070" s="179"/>
      <c r="O1070" s="179"/>
      <c r="P1070" s="179"/>
      <c r="Q1070" s="179"/>
      <c r="R1070" s="183"/>
    </row>
    <row r="1071" spans="11:18" ht="15" customHeight="1" x14ac:dyDescent="0.2">
      <c r="K1071" s="179"/>
      <c r="L1071" s="179"/>
      <c r="M1071" s="179"/>
      <c r="N1071" s="179"/>
      <c r="O1071" s="179"/>
      <c r="P1071" s="179"/>
      <c r="Q1071" s="179"/>
      <c r="R1071" s="183"/>
    </row>
    <row r="1072" spans="11:18" ht="15" customHeight="1" x14ac:dyDescent="0.2">
      <c r="K1072" s="179"/>
      <c r="L1072" s="179"/>
      <c r="M1072" s="179"/>
      <c r="N1072" s="179"/>
      <c r="O1072" s="179"/>
      <c r="P1072" s="179"/>
      <c r="Q1072" s="179"/>
      <c r="R1072" s="183"/>
    </row>
    <row r="1073" spans="11:18" ht="15" customHeight="1" x14ac:dyDescent="0.2">
      <c r="K1073" s="179"/>
      <c r="L1073" s="179"/>
      <c r="M1073" s="179"/>
      <c r="N1073" s="179"/>
      <c r="O1073" s="179"/>
      <c r="P1073" s="179"/>
      <c r="Q1073" s="179"/>
      <c r="R1073" s="183"/>
    </row>
    <row r="1074" spans="11:18" ht="15" customHeight="1" x14ac:dyDescent="0.2">
      <c r="K1074" s="179"/>
      <c r="L1074" s="179"/>
      <c r="M1074" s="179"/>
      <c r="N1074" s="179"/>
      <c r="O1074" s="179"/>
      <c r="P1074" s="179"/>
      <c r="Q1074" s="179"/>
      <c r="R1074" s="183"/>
    </row>
    <row r="1075" spans="11:18" ht="15" customHeight="1" x14ac:dyDescent="0.2">
      <c r="K1075" s="179"/>
      <c r="L1075" s="179"/>
      <c r="M1075" s="179"/>
      <c r="N1075" s="179"/>
      <c r="O1075" s="179"/>
      <c r="P1075" s="179"/>
      <c r="Q1075" s="179"/>
      <c r="R1075" s="183"/>
    </row>
    <row r="1076" spans="11:18" ht="15" customHeight="1" x14ac:dyDescent="0.2">
      <c r="K1076" s="179"/>
      <c r="L1076" s="179"/>
      <c r="M1076" s="179"/>
      <c r="N1076" s="179"/>
      <c r="O1076" s="179"/>
      <c r="P1076" s="179"/>
      <c r="Q1076" s="179"/>
      <c r="R1076" s="183"/>
    </row>
    <row r="1077" spans="11:18" ht="15" customHeight="1" x14ac:dyDescent="0.2">
      <c r="K1077" s="179"/>
      <c r="L1077" s="179"/>
      <c r="M1077" s="179"/>
      <c r="N1077" s="179"/>
      <c r="O1077" s="179"/>
      <c r="P1077" s="179"/>
      <c r="Q1077" s="179"/>
      <c r="R1077" s="183"/>
    </row>
    <row r="1078" spans="11:18" ht="15" customHeight="1" x14ac:dyDescent="0.2">
      <c r="K1078" s="179"/>
      <c r="L1078" s="179"/>
      <c r="M1078" s="179"/>
      <c r="N1078" s="179"/>
      <c r="O1078" s="179"/>
      <c r="P1078" s="179"/>
      <c r="Q1078" s="179"/>
      <c r="R1078" s="183"/>
    </row>
    <row r="1079" spans="11:18" ht="15" customHeight="1" x14ac:dyDescent="0.2">
      <c r="K1079" s="179"/>
      <c r="L1079" s="179"/>
      <c r="M1079" s="179"/>
      <c r="N1079" s="179"/>
      <c r="O1079" s="179"/>
      <c r="P1079" s="179"/>
      <c r="Q1079" s="179"/>
      <c r="R1079" s="183"/>
    </row>
    <row r="1080" spans="11:18" ht="15" customHeight="1" x14ac:dyDescent="0.2">
      <c r="K1080" s="179"/>
      <c r="L1080" s="179"/>
      <c r="M1080" s="179"/>
      <c r="N1080" s="179"/>
      <c r="O1080" s="179"/>
      <c r="P1080" s="179"/>
      <c r="Q1080" s="179"/>
      <c r="R1080" s="183"/>
    </row>
    <row r="1081" spans="11:18" ht="15" customHeight="1" x14ac:dyDescent="0.2">
      <c r="K1081" s="179"/>
      <c r="L1081" s="179"/>
      <c r="M1081" s="179"/>
      <c r="N1081" s="179"/>
      <c r="O1081" s="179"/>
      <c r="P1081" s="179"/>
      <c r="Q1081" s="179"/>
      <c r="R1081" s="183"/>
    </row>
    <row r="1082" spans="11:18" ht="15" customHeight="1" x14ac:dyDescent="0.2">
      <c r="K1082" s="179"/>
      <c r="L1082" s="179"/>
      <c r="M1082" s="179"/>
      <c r="N1082" s="179"/>
      <c r="O1082" s="179"/>
      <c r="P1082" s="179"/>
      <c r="Q1082" s="179"/>
      <c r="R1082" s="183"/>
    </row>
    <row r="1083" spans="11:18" ht="15" customHeight="1" x14ac:dyDescent="0.2">
      <c r="K1083" s="179"/>
      <c r="L1083" s="179"/>
      <c r="M1083" s="179"/>
      <c r="N1083" s="179"/>
      <c r="O1083" s="179"/>
      <c r="P1083" s="179"/>
      <c r="Q1083" s="179"/>
      <c r="R1083" s="183"/>
    </row>
    <row r="1084" spans="11:18" ht="15" customHeight="1" x14ac:dyDescent="0.2">
      <c r="K1084" s="179"/>
      <c r="L1084" s="179"/>
      <c r="M1084" s="179"/>
      <c r="N1084" s="179"/>
      <c r="O1084" s="179"/>
      <c r="P1084" s="179"/>
      <c r="Q1084" s="179"/>
      <c r="R1084" s="183"/>
    </row>
    <row r="1085" spans="11:18" ht="15" customHeight="1" x14ac:dyDescent="0.2">
      <c r="K1085" s="179"/>
      <c r="L1085" s="179"/>
      <c r="M1085" s="179"/>
      <c r="N1085" s="179"/>
      <c r="O1085" s="179"/>
      <c r="P1085" s="179"/>
      <c r="Q1085" s="179"/>
      <c r="R1085" s="183"/>
    </row>
    <row r="1086" spans="11:18" ht="15" customHeight="1" x14ac:dyDescent="0.2">
      <c r="K1086" s="179"/>
      <c r="L1086" s="179"/>
      <c r="M1086" s="179"/>
      <c r="N1086" s="179"/>
      <c r="O1086" s="179"/>
      <c r="P1086" s="179"/>
      <c r="Q1086" s="179"/>
      <c r="R1086" s="183"/>
    </row>
    <row r="1087" spans="11:18" ht="15" customHeight="1" x14ac:dyDescent="0.2">
      <c r="K1087" s="179"/>
      <c r="L1087" s="179"/>
      <c r="M1087" s="179"/>
      <c r="N1087" s="179"/>
      <c r="O1087" s="179"/>
      <c r="P1087" s="179"/>
      <c r="Q1087" s="179"/>
      <c r="R1087" s="183"/>
    </row>
    <row r="1088" spans="11:18" ht="15" customHeight="1" x14ac:dyDescent="0.2">
      <c r="K1088" s="179"/>
      <c r="L1088" s="179"/>
      <c r="M1088" s="179"/>
      <c r="N1088" s="179"/>
      <c r="O1088" s="179"/>
      <c r="P1088" s="179"/>
      <c r="Q1088" s="179"/>
      <c r="R1088" s="183"/>
    </row>
    <row r="1089" spans="11:18" ht="15" customHeight="1" x14ac:dyDescent="0.2">
      <c r="K1089" s="179"/>
      <c r="L1089" s="179"/>
      <c r="M1089" s="179"/>
      <c r="N1089" s="179"/>
      <c r="O1089" s="179"/>
      <c r="P1089" s="179"/>
      <c r="Q1089" s="179"/>
      <c r="R1089" s="183"/>
    </row>
    <row r="1090" spans="11:18" ht="15" customHeight="1" x14ac:dyDescent="0.2">
      <c r="K1090" s="179"/>
      <c r="L1090" s="179"/>
      <c r="M1090" s="179"/>
      <c r="N1090" s="179"/>
      <c r="O1090" s="179"/>
      <c r="P1090" s="179"/>
      <c r="Q1090" s="179"/>
      <c r="R1090" s="183"/>
    </row>
    <row r="1091" spans="11:18" ht="15" customHeight="1" x14ac:dyDescent="0.2">
      <c r="K1091" s="179"/>
      <c r="L1091" s="179"/>
      <c r="M1091" s="179"/>
      <c r="N1091" s="179"/>
      <c r="O1091" s="179"/>
      <c r="P1091" s="179"/>
      <c r="Q1091" s="179"/>
      <c r="R1091" s="183"/>
    </row>
    <row r="1092" spans="11:18" ht="15" customHeight="1" x14ac:dyDescent="0.2">
      <c r="K1092" s="179"/>
      <c r="L1092" s="179"/>
      <c r="M1092" s="179"/>
      <c r="N1092" s="179"/>
      <c r="O1092" s="179"/>
      <c r="P1092" s="179"/>
      <c r="Q1092" s="179"/>
      <c r="R1092" s="183"/>
    </row>
    <row r="1093" spans="11:18" ht="15" customHeight="1" x14ac:dyDescent="0.2">
      <c r="K1093" s="179"/>
      <c r="L1093" s="179"/>
      <c r="M1093" s="179"/>
      <c r="N1093" s="179"/>
      <c r="O1093" s="179"/>
      <c r="P1093" s="179"/>
      <c r="Q1093" s="179"/>
      <c r="R1093" s="183"/>
    </row>
    <row r="1094" spans="11:18" ht="15" customHeight="1" x14ac:dyDescent="0.2">
      <c r="K1094" s="179"/>
      <c r="L1094" s="179"/>
      <c r="M1094" s="179"/>
      <c r="N1094" s="179"/>
      <c r="O1094" s="179"/>
      <c r="P1094" s="179"/>
      <c r="Q1094" s="179"/>
      <c r="R1094" s="183"/>
    </row>
    <row r="1095" spans="11:18" ht="15" customHeight="1" x14ac:dyDescent="0.2">
      <c r="K1095" s="179"/>
      <c r="L1095" s="179"/>
      <c r="M1095" s="179"/>
      <c r="N1095" s="179"/>
      <c r="O1095" s="179"/>
      <c r="P1095" s="179"/>
      <c r="Q1095" s="179"/>
      <c r="R1095" s="183"/>
    </row>
    <row r="1096" spans="11:18" ht="15" customHeight="1" x14ac:dyDescent="0.2">
      <c r="K1096" s="179"/>
      <c r="L1096" s="179"/>
      <c r="M1096" s="179"/>
      <c r="N1096" s="179"/>
      <c r="O1096" s="179"/>
      <c r="P1096" s="179"/>
      <c r="Q1096" s="179"/>
      <c r="R1096" s="183"/>
    </row>
    <row r="1097" spans="11:18" ht="15" customHeight="1" x14ac:dyDescent="0.2">
      <c r="K1097" s="179"/>
      <c r="L1097" s="179"/>
      <c r="M1097" s="179"/>
      <c r="N1097" s="179"/>
      <c r="O1097" s="179"/>
      <c r="P1097" s="179"/>
      <c r="Q1097" s="179"/>
      <c r="R1097" s="183"/>
    </row>
    <row r="1098" spans="11:18" ht="15" customHeight="1" x14ac:dyDescent="0.2">
      <c r="K1098" s="179"/>
      <c r="L1098" s="179"/>
      <c r="M1098" s="179"/>
      <c r="N1098" s="179"/>
      <c r="O1098" s="179"/>
      <c r="P1098" s="179"/>
      <c r="Q1098" s="179"/>
      <c r="R1098" s="183"/>
    </row>
    <row r="1099" spans="11:18" ht="15" customHeight="1" x14ac:dyDescent="0.2">
      <c r="K1099" s="179"/>
      <c r="L1099" s="179"/>
      <c r="M1099" s="179"/>
      <c r="N1099" s="179"/>
      <c r="O1099" s="179"/>
      <c r="P1099" s="179"/>
      <c r="Q1099" s="179"/>
      <c r="R1099" s="183"/>
    </row>
    <row r="1100" spans="11:18" ht="15" customHeight="1" x14ac:dyDescent="0.2">
      <c r="K1100" s="179"/>
      <c r="L1100" s="179"/>
      <c r="M1100" s="179"/>
      <c r="N1100" s="179"/>
      <c r="O1100" s="179"/>
      <c r="P1100" s="179"/>
      <c r="Q1100" s="179"/>
      <c r="R1100" s="183"/>
    </row>
    <row r="1101" spans="11:18" ht="15" customHeight="1" x14ac:dyDescent="0.2">
      <c r="K1101" s="179"/>
      <c r="L1101" s="179"/>
      <c r="M1101" s="179"/>
      <c r="N1101" s="179"/>
      <c r="O1101" s="179"/>
      <c r="P1101" s="179"/>
      <c r="Q1101" s="179"/>
      <c r="R1101" s="183"/>
    </row>
    <row r="1102" spans="11:18" ht="15" customHeight="1" x14ac:dyDescent="0.2">
      <c r="K1102" s="179"/>
      <c r="L1102" s="179"/>
      <c r="M1102" s="179"/>
      <c r="N1102" s="179"/>
      <c r="O1102" s="179"/>
      <c r="P1102" s="179"/>
      <c r="Q1102" s="179"/>
      <c r="R1102" s="183"/>
    </row>
    <row r="1103" spans="11:18" ht="15" customHeight="1" x14ac:dyDescent="0.2">
      <c r="K1103" s="179"/>
      <c r="L1103" s="179"/>
      <c r="M1103" s="179"/>
      <c r="N1103" s="179"/>
      <c r="O1103" s="179"/>
      <c r="P1103" s="179"/>
      <c r="Q1103" s="179"/>
      <c r="R1103" s="183"/>
    </row>
    <row r="1104" spans="11:18" ht="15" customHeight="1" x14ac:dyDescent="0.2">
      <c r="K1104" s="179"/>
      <c r="L1104" s="179"/>
      <c r="M1104" s="179"/>
      <c r="N1104" s="179"/>
      <c r="O1104" s="179"/>
      <c r="P1104" s="179"/>
      <c r="Q1104" s="179"/>
      <c r="R1104" s="183"/>
    </row>
    <row r="1105" spans="11:18" ht="15" customHeight="1" x14ac:dyDescent="0.2">
      <c r="K1105" s="179"/>
      <c r="L1105" s="179"/>
      <c r="M1105" s="179"/>
      <c r="N1105" s="179"/>
      <c r="O1105" s="179"/>
      <c r="P1105" s="179"/>
      <c r="Q1105" s="179"/>
      <c r="R1105" s="183"/>
    </row>
    <row r="1106" spans="11:18" ht="15" customHeight="1" x14ac:dyDescent="0.2">
      <c r="K1106" s="179"/>
      <c r="L1106" s="179"/>
      <c r="M1106" s="179"/>
      <c r="N1106" s="179"/>
      <c r="O1106" s="179"/>
      <c r="P1106" s="179"/>
      <c r="Q1106" s="179"/>
      <c r="R1106" s="183"/>
    </row>
    <row r="1107" spans="11:18" ht="15" customHeight="1" x14ac:dyDescent="0.2">
      <c r="K1107" s="179"/>
      <c r="L1107" s="179"/>
      <c r="M1107" s="179"/>
      <c r="N1107" s="179"/>
      <c r="O1107" s="179"/>
      <c r="P1107" s="179"/>
      <c r="Q1107" s="179"/>
      <c r="R1107" s="183"/>
    </row>
    <row r="1108" spans="11:18" ht="15" customHeight="1" x14ac:dyDescent="0.2">
      <c r="K1108" s="179"/>
      <c r="L1108" s="179"/>
      <c r="M1108" s="179"/>
      <c r="N1108" s="179"/>
      <c r="O1108" s="179"/>
      <c r="P1108" s="179"/>
      <c r="Q1108" s="179"/>
      <c r="R1108" s="183"/>
    </row>
    <row r="1109" spans="11:18" ht="15" customHeight="1" x14ac:dyDescent="0.2">
      <c r="K1109" s="179"/>
      <c r="L1109" s="179"/>
      <c r="M1109" s="179"/>
      <c r="N1109" s="179"/>
      <c r="O1109" s="179"/>
      <c r="P1109" s="179"/>
      <c r="Q1109" s="179"/>
      <c r="R1109" s="183"/>
    </row>
    <row r="1110" spans="11:18" ht="15" customHeight="1" x14ac:dyDescent="0.2">
      <c r="K1110" s="179"/>
      <c r="L1110" s="179"/>
      <c r="M1110" s="179"/>
      <c r="N1110" s="179"/>
      <c r="O1110" s="179"/>
      <c r="P1110" s="179"/>
      <c r="Q1110" s="179"/>
      <c r="R1110" s="183"/>
    </row>
    <row r="1111" spans="11:18" ht="15" customHeight="1" x14ac:dyDescent="0.2">
      <c r="K1111" s="179"/>
      <c r="L1111" s="179"/>
      <c r="M1111" s="179"/>
      <c r="N1111" s="179"/>
      <c r="O1111" s="179"/>
      <c r="P1111" s="179"/>
      <c r="Q1111" s="179"/>
      <c r="R1111" s="183"/>
    </row>
    <row r="1112" spans="11:18" ht="15" customHeight="1" x14ac:dyDescent="0.2">
      <c r="K1112" s="179"/>
      <c r="L1112" s="179"/>
      <c r="M1112" s="179"/>
      <c r="N1112" s="179"/>
      <c r="O1112" s="179"/>
      <c r="P1112" s="179"/>
      <c r="Q1112" s="179"/>
      <c r="R1112" s="183"/>
    </row>
    <row r="1113" spans="11:18" ht="15" customHeight="1" x14ac:dyDescent="0.2">
      <c r="K1113" s="179"/>
      <c r="L1113" s="179"/>
      <c r="M1113" s="179"/>
      <c r="N1113" s="179"/>
      <c r="O1113" s="179"/>
      <c r="P1113" s="179"/>
      <c r="Q1113" s="179"/>
      <c r="R1113" s="183"/>
    </row>
    <row r="1114" spans="11:18" ht="15" customHeight="1" x14ac:dyDescent="0.2">
      <c r="K1114" s="179"/>
      <c r="L1114" s="179"/>
      <c r="M1114" s="179"/>
      <c r="N1114" s="179"/>
      <c r="O1114" s="179"/>
      <c r="P1114" s="179"/>
      <c r="Q1114" s="179"/>
      <c r="R1114" s="183"/>
    </row>
    <row r="1115" spans="11:18" ht="15" customHeight="1" x14ac:dyDescent="0.2">
      <c r="K1115" s="179"/>
      <c r="L1115" s="179"/>
      <c r="M1115" s="179"/>
      <c r="N1115" s="179"/>
      <c r="O1115" s="179"/>
      <c r="P1115" s="179"/>
      <c r="Q1115" s="179"/>
      <c r="R1115" s="183"/>
    </row>
    <row r="1116" spans="11:18" ht="15" customHeight="1" x14ac:dyDescent="0.2">
      <c r="K1116" s="179"/>
      <c r="L1116" s="179"/>
      <c r="M1116" s="179"/>
      <c r="N1116" s="179"/>
      <c r="O1116" s="179"/>
      <c r="P1116" s="179"/>
      <c r="Q1116" s="179"/>
      <c r="R1116" s="183"/>
    </row>
    <row r="1117" spans="11:18" ht="15" customHeight="1" x14ac:dyDescent="0.2">
      <c r="K1117" s="179"/>
      <c r="L1117" s="179"/>
      <c r="M1117" s="179"/>
      <c r="N1117" s="179"/>
      <c r="O1117" s="179"/>
      <c r="P1117" s="179"/>
      <c r="Q1117" s="179"/>
      <c r="R1117" s="183"/>
    </row>
    <row r="1118" spans="11:18" ht="15" customHeight="1" x14ac:dyDescent="0.2">
      <c r="K1118" s="179"/>
      <c r="L1118" s="179"/>
      <c r="M1118" s="179"/>
      <c r="N1118" s="179"/>
      <c r="O1118" s="179"/>
      <c r="P1118" s="179"/>
      <c r="Q1118" s="179"/>
      <c r="R1118" s="183"/>
    </row>
    <row r="1119" spans="11:18" ht="15" customHeight="1" x14ac:dyDescent="0.2">
      <c r="K1119" s="179"/>
      <c r="L1119" s="179"/>
      <c r="M1119" s="179"/>
      <c r="N1119" s="179"/>
      <c r="O1119" s="179"/>
      <c r="P1119" s="179"/>
      <c r="Q1119" s="179"/>
      <c r="R1119" s="183"/>
    </row>
    <row r="1120" spans="11:18" ht="15" customHeight="1" x14ac:dyDescent="0.2">
      <c r="K1120" s="179"/>
      <c r="L1120" s="179"/>
      <c r="M1120" s="179"/>
      <c r="N1120" s="179"/>
      <c r="O1120" s="179"/>
      <c r="P1120" s="179"/>
      <c r="Q1120" s="179"/>
      <c r="R1120" s="183"/>
    </row>
    <row r="1121" spans="11:18" ht="15" customHeight="1" x14ac:dyDescent="0.2">
      <c r="K1121" s="179"/>
      <c r="L1121" s="179"/>
      <c r="M1121" s="179"/>
      <c r="N1121" s="179"/>
      <c r="O1121" s="179"/>
      <c r="P1121" s="179"/>
      <c r="Q1121" s="179"/>
      <c r="R1121" s="183"/>
    </row>
    <row r="1122" spans="11:18" ht="15" customHeight="1" x14ac:dyDescent="0.2">
      <c r="K1122" s="179"/>
      <c r="L1122" s="179"/>
      <c r="M1122" s="179"/>
      <c r="N1122" s="179"/>
      <c r="O1122" s="179"/>
      <c r="P1122" s="179"/>
      <c r="Q1122" s="179"/>
      <c r="R1122" s="183"/>
    </row>
    <row r="1123" spans="11:18" ht="15" customHeight="1" x14ac:dyDescent="0.2">
      <c r="K1123" s="179"/>
      <c r="L1123" s="179"/>
      <c r="M1123" s="179"/>
      <c r="N1123" s="179"/>
      <c r="O1123" s="179"/>
      <c r="P1123" s="179"/>
      <c r="Q1123" s="179"/>
      <c r="R1123" s="183"/>
    </row>
    <row r="1124" spans="11:18" ht="15" customHeight="1" x14ac:dyDescent="0.2">
      <c r="K1124" s="179"/>
      <c r="L1124" s="179"/>
      <c r="M1124" s="179"/>
      <c r="N1124" s="179"/>
      <c r="O1124" s="179"/>
      <c r="P1124" s="179"/>
      <c r="Q1124" s="179"/>
      <c r="R1124" s="183"/>
    </row>
    <row r="1125" spans="11:18" ht="15" customHeight="1" x14ac:dyDescent="0.2">
      <c r="K1125" s="179"/>
      <c r="L1125" s="179"/>
      <c r="M1125" s="179"/>
      <c r="N1125" s="179"/>
      <c r="O1125" s="179"/>
      <c r="P1125" s="179"/>
      <c r="Q1125" s="179"/>
      <c r="R1125" s="183"/>
    </row>
    <row r="1126" spans="11:18" ht="15" customHeight="1" x14ac:dyDescent="0.2">
      <c r="K1126" s="179"/>
      <c r="L1126" s="179"/>
      <c r="M1126" s="179"/>
      <c r="N1126" s="179"/>
      <c r="O1126" s="179"/>
      <c r="P1126" s="179"/>
      <c r="Q1126" s="179"/>
      <c r="R1126" s="183"/>
    </row>
    <row r="1127" spans="11:18" ht="15" customHeight="1" x14ac:dyDescent="0.2">
      <c r="K1127" s="179"/>
      <c r="L1127" s="179"/>
      <c r="M1127" s="179"/>
      <c r="N1127" s="179"/>
      <c r="O1127" s="179"/>
      <c r="P1127" s="179"/>
      <c r="Q1127" s="179"/>
      <c r="R1127" s="183"/>
    </row>
    <row r="1128" spans="11:18" ht="15" customHeight="1" x14ac:dyDescent="0.2">
      <c r="K1128" s="179"/>
      <c r="L1128" s="179"/>
      <c r="M1128" s="179"/>
      <c r="N1128" s="179"/>
      <c r="O1128" s="179"/>
      <c r="P1128" s="179"/>
      <c r="Q1128" s="179"/>
      <c r="R1128" s="183"/>
    </row>
    <row r="1129" spans="11:18" ht="15" customHeight="1" x14ac:dyDescent="0.2">
      <c r="K1129" s="179"/>
      <c r="L1129" s="179"/>
      <c r="M1129" s="179"/>
      <c r="N1129" s="179"/>
      <c r="O1129" s="179"/>
      <c r="P1129" s="179"/>
      <c r="Q1129" s="179"/>
      <c r="R1129" s="183"/>
    </row>
    <row r="1130" spans="11:18" ht="15" customHeight="1" x14ac:dyDescent="0.2">
      <c r="K1130" s="179"/>
      <c r="L1130" s="179"/>
      <c r="M1130" s="179"/>
      <c r="N1130" s="179"/>
      <c r="O1130" s="179"/>
      <c r="P1130" s="179"/>
      <c r="Q1130" s="179"/>
      <c r="R1130" s="183"/>
    </row>
    <row r="1131" spans="11:18" ht="15" customHeight="1" x14ac:dyDescent="0.2">
      <c r="K1131" s="179"/>
      <c r="L1131" s="179"/>
      <c r="M1131" s="179"/>
      <c r="N1131" s="179"/>
      <c r="O1131" s="179"/>
      <c r="P1131" s="179"/>
      <c r="Q1131" s="179"/>
      <c r="R1131" s="183"/>
    </row>
    <row r="1132" spans="11:18" ht="15" customHeight="1" x14ac:dyDescent="0.2">
      <c r="K1132" s="179"/>
      <c r="L1132" s="179"/>
      <c r="M1132" s="179"/>
      <c r="N1132" s="179"/>
      <c r="O1132" s="179"/>
      <c r="P1132" s="179"/>
      <c r="Q1132" s="179"/>
      <c r="R1132" s="183"/>
    </row>
    <row r="1133" spans="11:18" ht="15" customHeight="1" x14ac:dyDescent="0.2">
      <c r="K1133" s="179"/>
      <c r="L1133" s="179"/>
      <c r="M1133" s="179"/>
      <c r="N1133" s="179"/>
      <c r="O1133" s="179"/>
      <c r="P1133" s="179"/>
      <c r="Q1133" s="179"/>
      <c r="R1133" s="183"/>
    </row>
    <row r="1134" spans="11:18" ht="15" customHeight="1" x14ac:dyDescent="0.2">
      <c r="K1134" s="179"/>
      <c r="L1134" s="179"/>
      <c r="M1134" s="179"/>
      <c r="N1134" s="179"/>
      <c r="O1134" s="179"/>
      <c r="P1134" s="179"/>
      <c r="Q1134" s="179"/>
      <c r="R1134" s="183"/>
    </row>
    <row r="1135" spans="11:18" ht="15" customHeight="1" x14ac:dyDescent="0.2">
      <c r="K1135" s="179"/>
      <c r="L1135" s="179"/>
      <c r="M1135" s="179"/>
      <c r="N1135" s="179"/>
      <c r="O1135" s="179"/>
      <c r="P1135" s="179"/>
      <c r="Q1135" s="179"/>
      <c r="R1135" s="183"/>
    </row>
    <row r="1136" spans="11:18" ht="15" customHeight="1" x14ac:dyDescent="0.2">
      <c r="K1136" s="179"/>
      <c r="L1136" s="179"/>
      <c r="M1136" s="179"/>
      <c r="N1136" s="179"/>
      <c r="O1136" s="179"/>
      <c r="P1136" s="179"/>
      <c r="Q1136" s="179"/>
      <c r="R1136" s="183"/>
    </row>
    <row r="1137" spans="11:18" ht="15" customHeight="1" x14ac:dyDescent="0.2">
      <c r="K1137" s="179"/>
      <c r="L1137" s="179"/>
      <c r="M1137" s="179"/>
      <c r="N1137" s="179"/>
      <c r="O1137" s="179"/>
      <c r="P1137" s="179"/>
      <c r="Q1137" s="179"/>
      <c r="R1137" s="183"/>
    </row>
    <row r="1138" spans="11:18" ht="15" customHeight="1" x14ac:dyDescent="0.2">
      <c r="K1138" s="179"/>
      <c r="L1138" s="179"/>
      <c r="M1138" s="179"/>
      <c r="N1138" s="179"/>
      <c r="O1138" s="179"/>
      <c r="P1138" s="179"/>
      <c r="Q1138" s="179"/>
      <c r="R1138" s="183"/>
    </row>
    <row r="1139" spans="11:18" ht="15" customHeight="1" x14ac:dyDescent="0.2">
      <c r="K1139" s="179"/>
      <c r="L1139" s="179"/>
      <c r="M1139" s="179"/>
      <c r="N1139" s="179"/>
      <c r="O1139" s="179"/>
      <c r="P1139" s="179"/>
      <c r="Q1139" s="179"/>
      <c r="R1139" s="183"/>
    </row>
    <row r="1140" spans="11:18" ht="15" customHeight="1" x14ac:dyDescent="0.2">
      <c r="K1140" s="179"/>
      <c r="L1140" s="179"/>
      <c r="M1140" s="179"/>
      <c r="N1140" s="179"/>
      <c r="O1140" s="179"/>
      <c r="P1140" s="179"/>
      <c r="Q1140" s="179"/>
      <c r="R1140" s="183"/>
    </row>
    <row r="1141" spans="11:18" ht="15" customHeight="1" x14ac:dyDescent="0.2">
      <c r="K1141" s="179"/>
      <c r="L1141" s="179"/>
      <c r="M1141" s="179"/>
      <c r="N1141" s="179"/>
      <c r="O1141" s="179"/>
      <c r="P1141" s="179"/>
      <c r="Q1141" s="179"/>
      <c r="R1141" s="183"/>
    </row>
    <row r="1142" spans="11:18" ht="15" customHeight="1" x14ac:dyDescent="0.2">
      <c r="K1142" s="179"/>
      <c r="L1142" s="179"/>
      <c r="M1142" s="179"/>
      <c r="N1142" s="179"/>
      <c r="O1142" s="179"/>
      <c r="P1142" s="179"/>
      <c r="Q1142" s="179"/>
      <c r="R1142" s="183"/>
    </row>
    <row r="1143" spans="11:18" ht="15" customHeight="1" x14ac:dyDescent="0.2">
      <c r="K1143" s="179"/>
      <c r="L1143" s="179"/>
      <c r="M1143" s="179"/>
      <c r="N1143" s="179"/>
      <c r="O1143" s="179"/>
      <c r="P1143" s="179"/>
      <c r="Q1143" s="179"/>
      <c r="R1143" s="183"/>
    </row>
    <row r="1144" spans="11:18" ht="15" customHeight="1" x14ac:dyDescent="0.2">
      <c r="K1144" s="179"/>
      <c r="L1144" s="179"/>
      <c r="M1144" s="179"/>
      <c r="N1144" s="179"/>
      <c r="O1144" s="179"/>
      <c r="P1144" s="179"/>
      <c r="Q1144" s="179"/>
      <c r="R1144" s="183"/>
    </row>
    <row r="1145" spans="11:18" ht="15" customHeight="1" x14ac:dyDescent="0.2">
      <c r="K1145" s="179"/>
      <c r="L1145" s="179"/>
      <c r="M1145" s="179"/>
      <c r="N1145" s="179"/>
      <c r="O1145" s="179"/>
      <c r="P1145" s="179"/>
      <c r="Q1145" s="179"/>
      <c r="R1145" s="183"/>
    </row>
    <row r="1146" spans="11:18" ht="15" customHeight="1" x14ac:dyDescent="0.2">
      <c r="K1146" s="179"/>
      <c r="L1146" s="179"/>
      <c r="M1146" s="179"/>
      <c r="N1146" s="179"/>
      <c r="O1146" s="179"/>
      <c r="P1146" s="179"/>
      <c r="Q1146" s="179"/>
      <c r="R1146" s="183"/>
    </row>
    <row r="1147" spans="11:18" ht="15" customHeight="1" x14ac:dyDescent="0.2">
      <c r="K1147" s="179"/>
      <c r="L1147" s="179"/>
      <c r="M1147" s="179"/>
      <c r="N1147" s="179"/>
      <c r="O1147" s="179"/>
      <c r="P1147" s="179"/>
      <c r="Q1147" s="179"/>
      <c r="R1147" s="183"/>
    </row>
    <row r="1148" spans="11:18" ht="15" customHeight="1" x14ac:dyDescent="0.2">
      <c r="K1148" s="179"/>
      <c r="L1148" s="179"/>
      <c r="M1148" s="179"/>
      <c r="N1148" s="179"/>
      <c r="O1148" s="179"/>
      <c r="P1148" s="179"/>
      <c r="Q1148" s="179"/>
      <c r="R1148" s="183"/>
    </row>
    <row r="1149" spans="11:18" ht="15" customHeight="1" x14ac:dyDescent="0.2">
      <c r="K1149" s="179"/>
      <c r="L1149" s="179"/>
      <c r="M1149" s="179"/>
      <c r="N1149" s="179"/>
      <c r="O1149" s="179"/>
      <c r="P1149" s="179"/>
      <c r="Q1149" s="179"/>
      <c r="R1149" s="183"/>
    </row>
    <row r="1150" spans="11:18" ht="15" customHeight="1" x14ac:dyDescent="0.2">
      <c r="K1150" s="179"/>
      <c r="L1150" s="179"/>
      <c r="M1150" s="179"/>
      <c r="N1150" s="179"/>
      <c r="O1150" s="179"/>
      <c r="P1150" s="179"/>
      <c r="Q1150" s="179"/>
      <c r="R1150" s="183"/>
    </row>
    <row r="1151" spans="11:18" ht="15" customHeight="1" x14ac:dyDescent="0.2">
      <c r="K1151" s="179"/>
      <c r="L1151" s="179"/>
      <c r="M1151" s="179"/>
      <c r="N1151" s="179"/>
      <c r="O1151" s="179"/>
      <c r="P1151" s="179"/>
      <c r="Q1151" s="179"/>
      <c r="R1151" s="183"/>
    </row>
    <row r="1152" spans="11:18" ht="15" customHeight="1" x14ac:dyDescent="0.2">
      <c r="K1152" s="179"/>
      <c r="L1152" s="179"/>
      <c r="M1152" s="179"/>
      <c r="N1152" s="179"/>
      <c r="O1152" s="179"/>
      <c r="P1152" s="179"/>
      <c r="Q1152" s="179"/>
      <c r="R1152" s="183"/>
    </row>
    <row r="1153" spans="11:18" ht="15" customHeight="1" x14ac:dyDescent="0.2">
      <c r="K1153" s="179"/>
      <c r="L1153" s="179"/>
      <c r="M1153" s="179"/>
      <c r="N1153" s="179"/>
      <c r="O1153" s="179"/>
      <c r="P1153" s="179"/>
      <c r="Q1153" s="179"/>
      <c r="R1153" s="183"/>
    </row>
    <row r="1154" spans="11:18" ht="15" customHeight="1" x14ac:dyDescent="0.2">
      <c r="K1154" s="179"/>
      <c r="L1154" s="179"/>
      <c r="M1154" s="179"/>
      <c r="N1154" s="179"/>
      <c r="O1154" s="179"/>
      <c r="P1154" s="179"/>
      <c r="Q1154" s="179"/>
      <c r="R1154" s="183"/>
    </row>
    <row r="1155" spans="11:18" ht="15" customHeight="1" x14ac:dyDescent="0.2">
      <c r="K1155" s="179"/>
      <c r="L1155" s="179"/>
      <c r="M1155" s="179"/>
      <c r="N1155" s="179"/>
      <c r="O1155" s="179"/>
      <c r="P1155" s="179"/>
      <c r="Q1155" s="179"/>
      <c r="R1155" s="183"/>
    </row>
    <row r="1156" spans="11:18" ht="15" customHeight="1" x14ac:dyDescent="0.2">
      <c r="K1156" s="179"/>
      <c r="L1156" s="179"/>
      <c r="M1156" s="179"/>
      <c r="N1156" s="179"/>
      <c r="O1156" s="179"/>
      <c r="P1156" s="179"/>
      <c r="Q1156" s="179"/>
      <c r="R1156" s="183"/>
    </row>
    <row r="1157" spans="11:18" ht="15" customHeight="1" x14ac:dyDescent="0.2">
      <c r="K1157" s="179"/>
      <c r="L1157" s="179"/>
      <c r="M1157" s="179"/>
      <c r="N1157" s="179"/>
      <c r="O1157" s="179"/>
      <c r="P1157" s="179"/>
      <c r="Q1157" s="179"/>
      <c r="R1157" s="183"/>
    </row>
    <row r="1158" spans="11:18" ht="15" customHeight="1" x14ac:dyDescent="0.2">
      <c r="K1158" s="179"/>
      <c r="L1158" s="179"/>
      <c r="M1158" s="179"/>
      <c r="N1158" s="179"/>
      <c r="O1158" s="179"/>
      <c r="P1158" s="179"/>
      <c r="Q1158" s="179"/>
      <c r="R1158" s="183"/>
    </row>
    <row r="1159" spans="11:18" ht="15" customHeight="1" x14ac:dyDescent="0.2">
      <c r="K1159" s="179"/>
      <c r="L1159" s="179"/>
      <c r="M1159" s="179"/>
      <c r="N1159" s="179"/>
      <c r="O1159" s="179"/>
      <c r="P1159" s="179"/>
      <c r="Q1159" s="179"/>
      <c r="R1159" s="183"/>
    </row>
    <row r="1160" spans="11:18" ht="15" customHeight="1" x14ac:dyDescent="0.2">
      <c r="K1160" s="179"/>
      <c r="L1160" s="179"/>
      <c r="M1160" s="179"/>
      <c r="N1160" s="179"/>
      <c r="O1160" s="179"/>
      <c r="P1160" s="179"/>
      <c r="Q1160" s="179"/>
      <c r="R1160" s="183"/>
    </row>
    <row r="1161" spans="11:18" ht="15" customHeight="1" x14ac:dyDescent="0.2">
      <c r="K1161" s="179"/>
      <c r="L1161" s="179"/>
      <c r="M1161" s="179"/>
      <c r="N1161" s="179"/>
      <c r="O1161" s="179"/>
      <c r="P1161" s="179"/>
      <c r="Q1161" s="179"/>
      <c r="R1161" s="183"/>
    </row>
    <row r="1162" spans="11:18" ht="15" customHeight="1" x14ac:dyDescent="0.2">
      <c r="K1162" s="179"/>
      <c r="L1162" s="179"/>
      <c r="M1162" s="179"/>
      <c r="N1162" s="179"/>
      <c r="O1162" s="179"/>
      <c r="P1162" s="179"/>
      <c r="Q1162" s="179"/>
      <c r="R1162" s="183"/>
    </row>
    <row r="1163" spans="11:18" ht="15" customHeight="1" x14ac:dyDescent="0.2">
      <c r="K1163" s="179"/>
      <c r="L1163" s="179"/>
      <c r="M1163" s="179"/>
      <c r="N1163" s="179"/>
      <c r="O1163" s="179"/>
      <c r="P1163" s="179"/>
      <c r="Q1163" s="179"/>
      <c r="R1163" s="183"/>
    </row>
    <row r="1164" spans="11:18" ht="15" customHeight="1" x14ac:dyDescent="0.2">
      <c r="K1164" s="179"/>
      <c r="L1164" s="179"/>
      <c r="M1164" s="179"/>
      <c r="N1164" s="179"/>
      <c r="O1164" s="179"/>
      <c r="P1164" s="179"/>
      <c r="Q1164" s="179"/>
      <c r="R1164" s="183"/>
    </row>
    <row r="1165" spans="11:18" ht="15" customHeight="1" x14ac:dyDescent="0.2">
      <c r="K1165" s="179"/>
      <c r="L1165" s="179"/>
      <c r="M1165" s="179"/>
      <c r="N1165" s="179"/>
      <c r="O1165" s="179"/>
      <c r="P1165" s="179"/>
      <c r="Q1165" s="179"/>
      <c r="R1165" s="183"/>
    </row>
    <row r="1166" spans="11:18" ht="15" customHeight="1" x14ac:dyDescent="0.2">
      <c r="K1166" s="179"/>
      <c r="L1166" s="179"/>
      <c r="M1166" s="179"/>
      <c r="N1166" s="179"/>
      <c r="O1166" s="179"/>
      <c r="P1166" s="179"/>
      <c r="Q1166" s="179"/>
      <c r="R1166" s="183"/>
    </row>
    <row r="1167" spans="11:18" ht="15" customHeight="1" x14ac:dyDescent="0.2">
      <c r="K1167" s="179"/>
      <c r="L1167" s="179"/>
      <c r="M1167" s="179"/>
      <c r="N1167" s="179"/>
      <c r="O1167" s="179"/>
      <c r="P1167" s="179"/>
      <c r="Q1167" s="179"/>
      <c r="R1167" s="183"/>
    </row>
    <row r="1168" spans="11:18" ht="15" customHeight="1" x14ac:dyDescent="0.2">
      <c r="K1168" s="179"/>
      <c r="L1168" s="179"/>
      <c r="M1168" s="179"/>
      <c r="N1168" s="179"/>
      <c r="O1168" s="179"/>
      <c r="P1168" s="179"/>
      <c r="Q1168" s="179"/>
      <c r="R1168" s="183"/>
    </row>
    <row r="1169" spans="11:18" ht="15" customHeight="1" x14ac:dyDescent="0.2">
      <c r="K1169" s="179"/>
      <c r="L1169" s="179"/>
      <c r="M1169" s="179"/>
      <c r="N1169" s="179"/>
      <c r="O1169" s="179"/>
      <c r="P1169" s="179"/>
      <c r="Q1169" s="179"/>
      <c r="R1169" s="183"/>
    </row>
    <row r="1170" spans="11:18" ht="15" customHeight="1" x14ac:dyDescent="0.2">
      <c r="K1170" s="179"/>
      <c r="L1170" s="179"/>
      <c r="M1170" s="179"/>
      <c r="N1170" s="179"/>
      <c r="O1170" s="179"/>
      <c r="P1170" s="179"/>
      <c r="Q1170" s="179"/>
      <c r="R1170" s="183"/>
    </row>
    <row r="1171" spans="11:18" ht="15" customHeight="1" x14ac:dyDescent="0.2">
      <c r="K1171" s="179"/>
      <c r="L1171" s="179"/>
      <c r="M1171" s="179"/>
      <c r="N1171" s="179"/>
      <c r="O1171" s="179"/>
      <c r="P1171" s="179"/>
      <c r="Q1171" s="179"/>
      <c r="R1171" s="183"/>
    </row>
    <row r="1172" spans="11:18" ht="15" customHeight="1" x14ac:dyDescent="0.2">
      <c r="K1172" s="179"/>
      <c r="L1172" s="179"/>
      <c r="M1172" s="179"/>
      <c r="N1172" s="179"/>
      <c r="O1172" s="179"/>
      <c r="P1172" s="179"/>
      <c r="Q1172" s="179"/>
      <c r="R1172" s="183"/>
    </row>
    <row r="1173" spans="11:18" ht="15" customHeight="1" x14ac:dyDescent="0.2">
      <c r="K1173" s="179"/>
      <c r="L1173" s="179"/>
      <c r="M1173" s="179"/>
      <c r="N1173" s="179"/>
      <c r="O1173" s="179"/>
      <c r="P1173" s="179"/>
      <c r="Q1173" s="179"/>
      <c r="R1173" s="183"/>
    </row>
    <row r="1174" spans="11:18" ht="15" customHeight="1" x14ac:dyDescent="0.2">
      <c r="K1174" s="179"/>
      <c r="L1174" s="179"/>
      <c r="M1174" s="179"/>
      <c r="N1174" s="179"/>
      <c r="O1174" s="179"/>
      <c r="P1174" s="179"/>
      <c r="Q1174" s="179"/>
      <c r="R1174" s="183"/>
    </row>
    <row r="1175" spans="11:18" ht="15" customHeight="1" x14ac:dyDescent="0.2">
      <c r="K1175" s="179"/>
      <c r="L1175" s="179"/>
      <c r="M1175" s="179"/>
      <c r="N1175" s="179"/>
      <c r="O1175" s="179"/>
      <c r="P1175" s="179"/>
      <c r="Q1175" s="179"/>
      <c r="R1175" s="183"/>
    </row>
    <row r="1176" spans="11:18" ht="15" customHeight="1" x14ac:dyDescent="0.2">
      <c r="K1176" s="179"/>
      <c r="L1176" s="179"/>
      <c r="M1176" s="179"/>
      <c r="N1176" s="179"/>
      <c r="O1176" s="179"/>
      <c r="P1176" s="179"/>
      <c r="Q1176" s="179"/>
      <c r="R1176" s="183"/>
    </row>
    <row r="1177" spans="11:18" ht="15" customHeight="1" x14ac:dyDescent="0.2">
      <c r="K1177" s="179"/>
      <c r="L1177" s="179"/>
      <c r="M1177" s="179"/>
      <c r="N1177" s="179"/>
      <c r="O1177" s="179"/>
      <c r="P1177" s="179"/>
      <c r="Q1177" s="179"/>
      <c r="R1177" s="183"/>
    </row>
    <row r="1178" spans="11:18" ht="15" customHeight="1" x14ac:dyDescent="0.2">
      <c r="K1178" s="179"/>
      <c r="L1178" s="179"/>
      <c r="M1178" s="179"/>
      <c r="N1178" s="179"/>
      <c r="O1178" s="179"/>
      <c r="P1178" s="179"/>
      <c r="Q1178" s="179"/>
      <c r="R1178" s="183"/>
    </row>
    <row r="1179" spans="11:18" ht="15" customHeight="1" x14ac:dyDescent="0.2">
      <c r="K1179" s="179"/>
      <c r="L1179" s="179"/>
      <c r="M1179" s="179"/>
      <c r="N1179" s="179"/>
      <c r="O1179" s="179"/>
      <c r="P1179" s="179"/>
      <c r="Q1179" s="179"/>
      <c r="R1179" s="183"/>
    </row>
    <row r="1180" spans="11:18" ht="15" customHeight="1" x14ac:dyDescent="0.2">
      <c r="K1180" s="179"/>
      <c r="L1180" s="179"/>
      <c r="M1180" s="179"/>
      <c r="N1180" s="179"/>
      <c r="O1180" s="179"/>
      <c r="P1180" s="179"/>
      <c r="Q1180" s="179"/>
      <c r="R1180" s="183"/>
    </row>
    <row r="1181" spans="11:18" ht="15" customHeight="1" x14ac:dyDescent="0.2">
      <c r="K1181" s="179"/>
      <c r="L1181" s="179"/>
      <c r="M1181" s="179"/>
      <c r="N1181" s="179"/>
      <c r="O1181" s="179"/>
      <c r="P1181" s="179"/>
      <c r="Q1181" s="179"/>
      <c r="R1181" s="183"/>
    </row>
    <row r="1182" spans="11:18" ht="15" customHeight="1" x14ac:dyDescent="0.2">
      <c r="K1182" s="179"/>
      <c r="L1182" s="179"/>
      <c r="M1182" s="179"/>
      <c r="N1182" s="179"/>
      <c r="O1182" s="179"/>
      <c r="P1182" s="179"/>
      <c r="Q1182" s="179"/>
      <c r="R1182" s="183"/>
    </row>
    <row r="1183" spans="11:18" ht="15" customHeight="1" x14ac:dyDescent="0.2">
      <c r="K1183" s="179"/>
      <c r="L1183" s="179"/>
      <c r="M1183" s="179"/>
      <c r="N1183" s="179"/>
      <c r="O1183" s="179"/>
      <c r="P1183" s="179"/>
      <c r="Q1183" s="179"/>
      <c r="R1183" s="183"/>
    </row>
    <row r="1184" spans="11:18" ht="15" customHeight="1" x14ac:dyDescent="0.2">
      <c r="K1184" s="179"/>
      <c r="L1184" s="179"/>
      <c r="M1184" s="179"/>
      <c r="N1184" s="179"/>
      <c r="O1184" s="179"/>
      <c r="P1184" s="179"/>
      <c r="Q1184" s="179"/>
      <c r="R1184" s="183"/>
    </row>
    <row r="1185" spans="11:18" ht="15" customHeight="1" x14ac:dyDescent="0.2">
      <c r="K1185" s="179"/>
      <c r="L1185" s="179"/>
      <c r="M1185" s="179"/>
      <c r="N1185" s="179"/>
      <c r="O1185" s="179"/>
      <c r="P1185" s="179"/>
      <c r="Q1185" s="179"/>
      <c r="R1185" s="183"/>
    </row>
    <row r="1186" spans="11:18" ht="15" customHeight="1" x14ac:dyDescent="0.2">
      <c r="K1186" s="179"/>
      <c r="L1186" s="179"/>
      <c r="M1186" s="179"/>
      <c r="N1186" s="179"/>
      <c r="O1186" s="179"/>
      <c r="P1186" s="179"/>
      <c r="Q1186" s="179"/>
      <c r="R1186" s="183"/>
    </row>
    <row r="1187" spans="11:18" ht="15" customHeight="1" x14ac:dyDescent="0.2">
      <c r="K1187" s="179"/>
      <c r="L1187" s="179"/>
      <c r="M1187" s="179"/>
      <c r="N1187" s="179"/>
      <c r="O1187" s="179"/>
      <c r="P1187" s="179"/>
      <c r="Q1187" s="179"/>
      <c r="R1187" s="183"/>
    </row>
    <row r="1188" spans="11:18" ht="15" customHeight="1" x14ac:dyDescent="0.2">
      <c r="K1188" s="179"/>
      <c r="L1188" s="179"/>
      <c r="M1188" s="179"/>
      <c r="N1188" s="179"/>
      <c r="O1188" s="179"/>
      <c r="P1188" s="179"/>
      <c r="Q1188" s="179"/>
      <c r="R1188" s="183"/>
    </row>
    <row r="1189" spans="11:18" ht="15" customHeight="1" x14ac:dyDescent="0.2">
      <c r="K1189" s="179"/>
      <c r="L1189" s="179"/>
      <c r="M1189" s="179"/>
      <c r="N1189" s="179"/>
      <c r="O1189" s="179"/>
      <c r="P1189" s="179"/>
      <c r="Q1189" s="179"/>
      <c r="R1189" s="183"/>
    </row>
    <row r="1190" spans="11:18" ht="15" customHeight="1" x14ac:dyDescent="0.2">
      <c r="K1190" s="179"/>
      <c r="L1190" s="179"/>
      <c r="M1190" s="179"/>
      <c r="N1190" s="179"/>
      <c r="O1190" s="179"/>
      <c r="P1190" s="179"/>
      <c r="Q1190" s="179"/>
      <c r="R1190" s="183"/>
    </row>
    <row r="1191" spans="11:18" ht="15" customHeight="1" x14ac:dyDescent="0.2">
      <c r="K1191" s="179"/>
      <c r="L1191" s="179"/>
      <c r="M1191" s="179"/>
      <c r="N1191" s="179"/>
      <c r="O1191" s="179"/>
      <c r="P1191" s="179"/>
      <c r="Q1191" s="179"/>
      <c r="R1191" s="183"/>
    </row>
    <row r="1192" spans="11:18" ht="15" customHeight="1" x14ac:dyDescent="0.2">
      <c r="K1192" s="179"/>
      <c r="L1192" s="179"/>
      <c r="M1192" s="179"/>
      <c r="N1192" s="179"/>
      <c r="O1192" s="179"/>
      <c r="P1192" s="179"/>
      <c r="Q1192" s="179"/>
      <c r="R1192" s="183"/>
    </row>
    <row r="1193" spans="11:18" ht="15" customHeight="1" x14ac:dyDescent="0.2">
      <c r="K1193" s="179"/>
      <c r="L1193" s="179"/>
      <c r="M1193" s="179"/>
      <c r="N1193" s="179"/>
      <c r="O1193" s="179"/>
      <c r="P1193" s="179"/>
      <c r="Q1193" s="179"/>
      <c r="R1193" s="183"/>
    </row>
    <row r="1194" spans="11:18" ht="15" customHeight="1" x14ac:dyDescent="0.2">
      <c r="K1194" s="179"/>
      <c r="L1194" s="179"/>
      <c r="M1194" s="179"/>
      <c r="N1194" s="179"/>
      <c r="O1194" s="179"/>
      <c r="P1194" s="179"/>
      <c r="Q1194" s="179"/>
      <c r="R1194" s="183"/>
    </row>
    <row r="1195" spans="11:18" ht="15" customHeight="1" x14ac:dyDescent="0.2">
      <c r="K1195" s="179"/>
      <c r="L1195" s="179"/>
      <c r="M1195" s="179"/>
      <c r="N1195" s="179"/>
      <c r="O1195" s="179"/>
      <c r="P1195" s="179"/>
      <c r="Q1195" s="179"/>
      <c r="R1195" s="183"/>
    </row>
    <row r="1196" spans="11:18" ht="15" customHeight="1" x14ac:dyDescent="0.2">
      <c r="K1196" s="179"/>
      <c r="L1196" s="179"/>
      <c r="M1196" s="179"/>
      <c r="N1196" s="179"/>
      <c r="O1196" s="179"/>
      <c r="P1196" s="179"/>
      <c r="Q1196" s="179"/>
      <c r="R1196" s="183"/>
    </row>
    <row r="1197" spans="11:18" ht="15" customHeight="1" x14ac:dyDescent="0.2">
      <c r="K1197" s="179"/>
      <c r="L1197" s="179"/>
      <c r="M1197" s="179"/>
      <c r="N1197" s="179"/>
      <c r="O1197" s="179"/>
      <c r="P1197" s="179"/>
      <c r="Q1197" s="179"/>
      <c r="R1197" s="183"/>
    </row>
    <row r="1198" spans="11:18" ht="15" customHeight="1" x14ac:dyDescent="0.2">
      <c r="K1198" s="179"/>
      <c r="L1198" s="179"/>
      <c r="M1198" s="179"/>
      <c r="N1198" s="179"/>
      <c r="O1198" s="179"/>
      <c r="P1198" s="179"/>
      <c r="Q1198" s="179"/>
      <c r="R1198" s="183"/>
    </row>
    <row r="1199" spans="11:18" ht="15" customHeight="1" x14ac:dyDescent="0.2">
      <c r="K1199" s="179"/>
      <c r="L1199" s="179"/>
      <c r="M1199" s="179"/>
      <c r="N1199" s="179"/>
      <c r="O1199" s="179"/>
      <c r="P1199" s="179"/>
      <c r="Q1199" s="179"/>
      <c r="R1199" s="183"/>
    </row>
    <row r="1200" spans="11:18" ht="15" customHeight="1" x14ac:dyDescent="0.2">
      <c r="K1200" s="179"/>
      <c r="L1200" s="179"/>
      <c r="M1200" s="179"/>
      <c r="N1200" s="179"/>
      <c r="O1200" s="179"/>
      <c r="P1200" s="179"/>
      <c r="Q1200" s="179"/>
      <c r="R1200" s="183"/>
    </row>
    <row r="1201" spans="11:18" ht="15" customHeight="1" x14ac:dyDescent="0.2">
      <c r="K1201" s="179"/>
      <c r="L1201" s="179"/>
      <c r="M1201" s="179"/>
      <c r="N1201" s="179"/>
      <c r="O1201" s="179"/>
      <c r="P1201" s="179"/>
      <c r="Q1201" s="179"/>
      <c r="R1201" s="183"/>
    </row>
    <row r="1202" spans="11:18" ht="15" customHeight="1" x14ac:dyDescent="0.2">
      <c r="K1202" s="179"/>
      <c r="L1202" s="179"/>
      <c r="M1202" s="179"/>
      <c r="N1202" s="179"/>
      <c r="O1202" s="179"/>
      <c r="P1202" s="179"/>
      <c r="Q1202" s="179"/>
      <c r="R1202" s="183"/>
    </row>
    <row r="1203" spans="11:18" ht="15" customHeight="1" x14ac:dyDescent="0.2">
      <c r="K1203" s="179"/>
      <c r="L1203" s="179"/>
      <c r="M1203" s="179"/>
      <c r="N1203" s="179"/>
      <c r="O1203" s="179"/>
      <c r="P1203" s="179"/>
      <c r="Q1203" s="179"/>
      <c r="R1203" s="183"/>
    </row>
    <row r="1204" spans="11:18" ht="15" customHeight="1" x14ac:dyDescent="0.2">
      <c r="K1204" s="179"/>
      <c r="L1204" s="179"/>
      <c r="M1204" s="179"/>
      <c r="N1204" s="179"/>
      <c r="O1204" s="179"/>
      <c r="P1204" s="179"/>
      <c r="Q1204" s="179"/>
      <c r="R1204" s="183"/>
    </row>
    <row r="1205" spans="11:18" ht="15" customHeight="1" x14ac:dyDescent="0.2">
      <c r="K1205" s="179"/>
      <c r="L1205" s="179"/>
      <c r="M1205" s="179"/>
      <c r="N1205" s="179"/>
      <c r="O1205" s="179"/>
      <c r="P1205" s="179"/>
      <c r="Q1205" s="179"/>
      <c r="R1205" s="183"/>
    </row>
    <row r="1206" spans="11:18" ht="15" customHeight="1" x14ac:dyDescent="0.2">
      <c r="K1206" s="179"/>
      <c r="L1206" s="179"/>
      <c r="M1206" s="179"/>
      <c r="N1206" s="179"/>
      <c r="O1206" s="179"/>
      <c r="P1206" s="179"/>
      <c r="Q1206" s="179"/>
      <c r="R1206" s="183"/>
    </row>
    <row r="1207" spans="11:18" ht="15" customHeight="1" x14ac:dyDescent="0.2">
      <c r="K1207" s="179"/>
      <c r="L1207" s="179"/>
      <c r="M1207" s="179"/>
      <c r="N1207" s="179"/>
      <c r="O1207" s="179"/>
      <c r="P1207" s="179"/>
      <c r="Q1207" s="179"/>
      <c r="R1207" s="183"/>
    </row>
    <row r="1208" spans="11:18" ht="15" customHeight="1" x14ac:dyDescent="0.2">
      <c r="K1208" s="179"/>
      <c r="L1208" s="179"/>
      <c r="M1208" s="179"/>
      <c r="N1208" s="179"/>
      <c r="O1208" s="179"/>
      <c r="P1208" s="179"/>
      <c r="Q1208" s="179"/>
      <c r="R1208" s="183"/>
    </row>
    <row r="1209" spans="11:18" ht="15" customHeight="1" x14ac:dyDescent="0.2">
      <c r="K1209" s="179"/>
      <c r="L1209" s="179"/>
      <c r="M1209" s="179"/>
      <c r="N1209" s="179"/>
      <c r="O1209" s="179"/>
      <c r="P1209" s="179"/>
      <c r="Q1209" s="179"/>
      <c r="R1209" s="183"/>
    </row>
    <row r="1210" spans="11:18" ht="15" customHeight="1" x14ac:dyDescent="0.2">
      <c r="K1210" s="179"/>
      <c r="L1210" s="179"/>
      <c r="M1210" s="179"/>
      <c r="N1210" s="179"/>
      <c r="O1210" s="179"/>
      <c r="P1210" s="179"/>
      <c r="Q1210" s="179"/>
      <c r="R1210" s="183"/>
    </row>
    <row r="1211" spans="11:18" ht="15" customHeight="1" x14ac:dyDescent="0.2">
      <c r="K1211" s="179"/>
      <c r="L1211" s="179"/>
      <c r="M1211" s="179"/>
      <c r="N1211" s="179"/>
      <c r="O1211" s="179"/>
      <c r="P1211" s="179"/>
      <c r="Q1211" s="179"/>
      <c r="R1211" s="183"/>
    </row>
    <row r="1212" spans="11:18" ht="15" customHeight="1" x14ac:dyDescent="0.2">
      <c r="K1212" s="179"/>
      <c r="L1212" s="179"/>
      <c r="M1212" s="179"/>
      <c r="N1212" s="179"/>
      <c r="O1212" s="179"/>
      <c r="P1212" s="179"/>
      <c r="Q1212" s="179"/>
      <c r="R1212" s="183"/>
    </row>
    <row r="1213" spans="11:18" ht="15" customHeight="1" x14ac:dyDescent="0.2">
      <c r="K1213" s="179"/>
      <c r="L1213" s="179"/>
      <c r="M1213" s="179"/>
      <c r="N1213" s="179"/>
      <c r="O1213" s="179"/>
      <c r="P1213" s="179"/>
      <c r="Q1213" s="179"/>
      <c r="R1213" s="183"/>
    </row>
    <row r="1214" spans="11:18" ht="15" customHeight="1" x14ac:dyDescent="0.2">
      <c r="K1214" s="179"/>
      <c r="L1214" s="179"/>
      <c r="M1214" s="179"/>
      <c r="N1214" s="179"/>
      <c r="O1214" s="179"/>
      <c r="P1214" s="179"/>
      <c r="Q1214" s="179"/>
      <c r="R1214" s="183"/>
    </row>
    <row r="1215" spans="11:18" ht="15" customHeight="1" x14ac:dyDescent="0.2">
      <c r="K1215" s="179"/>
      <c r="L1215" s="179"/>
      <c r="M1215" s="179"/>
      <c r="N1215" s="179"/>
      <c r="O1215" s="179"/>
      <c r="P1215" s="179"/>
      <c r="Q1215" s="179"/>
      <c r="R1215" s="183"/>
    </row>
    <row r="1216" spans="11:18" ht="15" customHeight="1" x14ac:dyDescent="0.2">
      <c r="K1216" s="179"/>
      <c r="L1216" s="179"/>
      <c r="M1216" s="179"/>
      <c r="N1216" s="179"/>
      <c r="O1216" s="179"/>
      <c r="P1216" s="179"/>
      <c r="Q1216" s="179"/>
      <c r="R1216" s="183"/>
    </row>
    <row r="1217" spans="11:18" ht="15" customHeight="1" x14ac:dyDescent="0.2">
      <c r="K1217" s="179"/>
      <c r="L1217" s="179"/>
      <c r="M1217" s="179"/>
      <c r="N1217" s="179"/>
      <c r="O1217" s="179"/>
      <c r="P1217" s="179"/>
      <c r="Q1217" s="179"/>
      <c r="R1217" s="183"/>
    </row>
    <row r="1218" spans="11:18" ht="15" customHeight="1" x14ac:dyDescent="0.2">
      <c r="K1218" s="179"/>
      <c r="L1218" s="179"/>
      <c r="M1218" s="179"/>
      <c r="N1218" s="179"/>
      <c r="O1218" s="179"/>
      <c r="P1218" s="179"/>
      <c r="Q1218" s="179"/>
      <c r="R1218" s="183"/>
    </row>
    <row r="1219" spans="11:18" ht="15" customHeight="1" x14ac:dyDescent="0.2">
      <c r="K1219" s="179"/>
      <c r="L1219" s="179"/>
      <c r="M1219" s="179"/>
      <c r="N1219" s="179"/>
      <c r="O1219" s="179"/>
      <c r="P1219" s="179"/>
      <c r="Q1219" s="179"/>
      <c r="R1219" s="183"/>
    </row>
    <row r="1220" spans="11:18" ht="15" customHeight="1" x14ac:dyDescent="0.2">
      <c r="K1220" s="179"/>
      <c r="L1220" s="179"/>
      <c r="M1220" s="179"/>
      <c r="N1220" s="179"/>
      <c r="O1220" s="179"/>
      <c r="P1220" s="179"/>
      <c r="Q1220" s="179"/>
      <c r="R1220" s="183"/>
    </row>
    <row r="1221" spans="11:18" ht="15" customHeight="1" x14ac:dyDescent="0.2">
      <c r="K1221" s="179"/>
      <c r="L1221" s="179"/>
      <c r="M1221" s="179"/>
      <c r="N1221" s="179"/>
      <c r="O1221" s="179"/>
      <c r="P1221" s="179"/>
      <c r="Q1221" s="179"/>
      <c r="R1221" s="183"/>
    </row>
    <row r="1222" spans="11:18" ht="15" customHeight="1" x14ac:dyDescent="0.2">
      <c r="K1222" s="179"/>
      <c r="L1222" s="179"/>
      <c r="M1222" s="179"/>
      <c r="N1222" s="179"/>
      <c r="O1222" s="179"/>
      <c r="P1222" s="179"/>
      <c r="Q1222" s="179"/>
      <c r="R1222" s="183"/>
    </row>
    <row r="1223" spans="11:18" ht="15" customHeight="1" x14ac:dyDescent="0.2">
      <c r="K1223" s="179"/>
      <c r="L1223" s="179"/>
      <c r="M1223" s="179"/>
      <c r="N1223" s="179"/>
      <c r="O1223" s="179"/>
      <c r="P1223" s="179"/>
      <c r="Q1223" s="179"/>
      <c r="R1223" s="183"/>
    </row>
    <row r="1224" spans="11:18" ht="15" customHeight="1" x14ac:dyDescent="0.2">
      <c r="K1224" s="179"/>
      <c r="L1224" s="179"/>
      <c r="M1224" s="179"/>
      <c r="N1224" s="179"/>
      <c r="O1224" s="179"/>
      <c r="P1224" s="179"/>
      <c r="Q1224" s="179"/>
      <c r="R1224" s="183"/>
    </row>
    <row r="1225" spans="11:18" ht="15" customHeight="1" x14ac:dyDescent="0.2">
      <c r="K1225" s="179"/>
      <c r="L1225" s="179"/>
      <c r="M1225" s="179"/>
      <c r="N1225" s="179"/>
      <c r="O1225" s="179"/>
      <c r="P1225" s="179"/>
      <c r="Q1225" s="179"/>
      <c r="R1225" s="183"/>
    </row>
    <row r="1226" spans="11:18" ht="15" customHeight="1" x14ac:dyDescent="0.2">
      <c r="K1226" s="179"/>
      <c r="L1226" s="179"/>
      <c r="M1226" s="179"/>
      <c r="N1226" s="179"/>
      <c r="O1226" s="179"/>
      <c r="P1226" s="179"/>
      <c r="Q1226" s="179"/>
      <c r="R1226" s="183"/>
    </row>
    <row r="1227" spans="11:18" ht="15" customHeight="1" x14ac:dyDescent="0.2">
      <c r="K1227" s="179"/>
      <c r="L1227" s="179"/>
      <c r="M1227" s="179"/>
      <c r="N1227" s="179"/>
      <c r="O1227" s="179"/>
      <c r="P1227" s="179"/>
      <c r="Q1227" s="179"/>
      <c r="R1227" s="183"/>
    </row>
    <row r="1228" spans="11:18" ht="15" customHeight="1" x14ac:dyDescent="0.2">
      <c r="K1228" s="179"/>
      <c r="L1228" s="179"/>
      <c r="M1228" s="179"/>
      <c r="N1228" s="179"/>
      <c r="O1228" s="179"/>
      <c r="P1228" s="179"/>
      <c r="Q1228" s="179"/>
      <c r="R1228" s="183"/>
    </row>
    <row r="1229" spans="11:18" ht="15" customHeight="1" x14ac:dyDescent="0.2">
      <c r="K1229" s="179"/>
      <c r="L1229" s="179"/>
      <c r="M1229" s="179"/>
      <c r="N1229" s="179"/>
      <c r="O1229" s="179"/>
      <c r="P1229" s="179"/>
      <c r="Q1229" s="179"/>
      <c r="R1229" s="183"/>
    </row>
    <row r="1230" spans="11:18" ht="15" customHeight="1" x14ac:dyDescent="0.2">
      <c r="K1230" s="179"/>
      <c r="L1230" s="179"/>
      <c r="M1230" s="179"/>
      <c r="N1230" s="179"/>
      <c r="O1230" s="179"/>
      <c r="P1230" s="179"/>
      <c r="Q1230" s="179"/>
      <c r="R1230" s="183"/>
    </row>
    <row r="1231" spans="11:18" ht="15" customHeight="1" x14ac:dyDescent="0.2">
      <c r="K1231" s="179"/>
      <c r="L1231" s="179"/>
      <c r="M1231" s="179"/>
      <c r="N1231" s="179"/>
      <c r="O1231" s="179"/>
      <c r="P1231" s="179"/>
      <c r="Q1231" s="179"/>
      <c r="R1231" s="183"/>
    </row>
    <row r="1232" spans="11:18" ht="15" customHeight="1" x14ac:dyDescent="0.2">
      <c r="K1232" s="179"/>
      <c r="L1232" s="179"/>
      <c r="M1232" s="179"/>
      <c r="N1232" s="179"/>
      <c r="O1232" s="179"/>
      <c r="P1232" s="179"/>
      <c r="Q1232" s="179"/>
      <c r="R1232" s="183"/>
    </row>
    <row r="1233" spans="11:18" ht="15" customHeight="1" x14ac:dyDescent="0.2">
      <c r="K1233" s="179"/>
      <c r="L1233" s="179"/>
      <c r="M1233" s="179"/>
      <c r="N1233" s="179"/>
      <c r="O1233" s="179"/>
      <c r="P1233" s="179"/>
      <c r="Q1233" s="179"/>
      <c r="R1233" s="183"/>
    </row>
    <row r="1234" spans="11:18" ht="15" customHeight="1" x14ac:dyDescent="0.2">
      <c r="K1234" s="179"/>
      <c r="L1234" s="179"/>
      <c r="M1234" s="179"/>
      <c r="N1234" s="179"/>
      <c r="O1234" s="179"/>
      <c r="P1234" s="179"/>
      <c r="Q1234" s="179"/>
      <c r="R1234" s="183"/>
    </row>
    <row r="1235" spans="11:18" ht="15" customHeight="1" x14ac:dyDescent="0.2">
      <c r="K1235" s="179"/>
      <c r="L1235" s="179"/>
      <c r="M1235" s="179"/>
      <c r="N1235" s="179"/>
      <c r="O1235" s="179"/>
      <c r="P1235" s="179"/>
      <c r="Q1235" s="179"/>
      <c r="R1235" s="183"/>
    </row>
    <row r="1236" spans="11:18" ht="15" customHeight="1" x14ac:dyDescent="0.2">
      <c r="K1236" s="179"/>
      <c r="L1236" s="179"/>
      <c r="M1236" s="179"/>
      <c r="N1236" s="179"/>
      <c r="O1236" s="179"/>
      <c r="P1236" s="179"/>
      <c r="Q1236" s="179"/>
      <c r="R1236" s="183"/>
    </row>
    <row r="1237" spans="11:18" ht="15" customHeight="1" x14ac:dyDescent="0.2">
      <c r="K1237" s="179"/>
      <c r="L1237" s="179"/>
      <c r="M1237" s="179"/>
      <c r="N1237" s="179"/>
      <c r="O1237" s="179"/>
      <c r="P1237" s="179"/>
      <c r="Q1237" s="179"/>
      <c r="R1237" s="183"/>
    </row>
    <row r="1238" spans="11:18" ht="15" customHeight="1" x14ac:dyDescent="0.2">
      <c r="K1238" s="179"/>
      <c r="L1238" s="179"/>
      <c r="M1238" s="179"/>
      <c r="N1238" s="179"/>
      <c r="O1238" s="179"/>
      <c r="P1238" s="179"/>
      <c r="Q1238" s="179"/>
      <c r="R1238" s="183"/>
    </row>
    <row r="1239" spans="11:18" ht="15" customHeight="1" x14ac:dyDescent="0.2">
      <c r="K1239" s="179"/>
      <c r="L1239" s="179"/>
      <c r="M1239" s="179"/>
      <c r="N1239" s="179"/>
      <c r="O1239" s="179"/>
      <c r="P1239" s="179"/>
      <c r="Q1239" s="179"/>
      <c r="R1239" s="183"/>
    </row>
    <row r="1240" spans="11:18" ht="15" customHeight="1" x14ac:dyDescent="0.2">
      <c r="K1240" s="179"/>
      <c r="L1240" s="179"/>
      <c r="M1240" s="179"/>
      <c r="N1240" s="179"/>
      <c r="O1240" s="179"/>
      <c r="P1240" s="179"/>
      <c r="Q1240" s="179"/>
      <c r="R1240" s="183"/>
    </row>
    <row r="1241" spans="11:18" ht="15" customHeight="1" x14ac:dyDescent="0.2">
      <c r="K1241" s="179"/>
      <c r="L1241" s="179"/>
      <c r="M1241" s="179"/>
      <c r="N1241" s="179"/>
      <c r="O1241" s="179"/>
      <c r="P1241" s="179"/>
      <c r="Q1241" s="179"/>
      <c r="R1241" s="183"/>
    </row>
    <row r="1242" spans="11:18" ht="15" customHeight="1" x14ac:dyDescent="0.2">
      <c r="K1242" s="179"/>
      <c r="L1242" s="179"/>
      <c r="M1242" s="179"/>
      <c r="N1242" s="179"/>
      <c r="O1242" s="179"/>
      <c r="P1242" s="179"/>
      <c r="Q1242" s="179"/>
      <c r="R1242" s="183"/>
    </row>
    <row r="1243" spans="11:18" ht="15" customHeight="1" x14ac:dyDescent="0.2">
      <c r="K1243" s="179"/>
      <c r="L1243" s="179"/>
      <c r="M1243" s="179"/>
      <c r="N1243" s="179"/>
      <c r="O1243" s="179"/>
      <c r="P1243" s="179"/>
      <c r="Q1243" s="179"/>
      <c r="R1243" s="183"/>
    </row>
    <row r="1244" spans="11:18" ht="15" customHeight="1" x14ac:dyDescent="0.2">
      <c r="K1244" s="179"/>
      <c r="L1244" s="179"/>
      <c r="M1244" s="179"/>
      <c r="N1244" s="179"/>
      <c r="O1244" s="179"/>
      <c r="P1244" s="179"/>
      <c r="Q1244" s="179"/>
      <c r="R1244" s="183"/>
    </row>
    <row r="1245" spans="11:18" ht="15" customHeight="1" x14ac:dyDescent="0.2">
      <c r="K1245" s="179"/>
      <c r="L1245" s="179"/>
      <c r="M1245" s="179"/>
      <c r="N1245" s="179"/>
      <c r="O1245" s="179"/>
      <c r="P1245" s="179"/>
      <c r="Q1245" s="179"/>
      <c r="R1245" s="183"/>
    </row>
    <row r="1246" spans="11:18" ht="15" customHeight="1" x14ac:dyDescent="0.2">
      <c r="K1246" s="179"/>
      <c r="L1246" s="179"/>
      <c r="M1246" s="179"/>
      <c r="N1246" s="179"/>
      <c r="O1246" s="179"/>
      <c r="P1246" s="179"/>
      <c r="Q1246" s="179"/>
      <c r="R1246" s="183"/>
    </row>
    <row r="1247" spans="11:18" ht="15" customHeight="1" x14ac:dyDescent="0.2">
      <c r="K1247" s="179"/>
      <c r="L1247" s="179"/>
      <c r="M1247" s="179"/>
      <c r="N1247" s="179"/>
      <c r="O1247" s="179"/>
      <c r="P1247" s="179"/>
      <c r="Q1247" s="179"/>
      <c r="R1247" s="183"/>
    </row>
    <row r="1248" spans="11:18" ht="15" customHeight="1" x14ac:dyDescent="0.2">
      <c r="K1248" s="179"/>
      <c r="L1248" s="179"/>
      <c r="M1248" s="179"/>
      <c r="N1248" s="179"/>
      <c r="O1248" s="179"/>
      <c r="P1248" s="179"/>
      <c r="Q1248" s="179"/>
      <c r="R1248" s="183"/>
    </row>
    <row r="1249" spans="11:18" ht="15" customHeight="1" x14ac:dyDescent="0.2">
      <c r="K1249" s="179"/>
      <c r="L1249" s="179"/>
      <c r="M1249" s="179"/>
      <c r="N1249" s="179"/>
      <c r="O1249" s="179"/>
      <c r="P1249" s="179"/>
      <c r="Q1249" s="179"/>
      <c r="R1249" s="183"/>
    </row>
    <row r="1250" spans="11:18" ht="15" customHeight="1" x14ac:dyDescent="0.2">
      <c r="K1250" s="179"/>
      <c r="L1250" s="179"/>
      <c r="M1250" s="179"/>
      <c r="N1250" s="179"/>
      <c r="O1250" s="179"/>
      <c r="P1250" s="179"/>
      <c r="Q1250" s="179"/>
      <c r="R1250" s="183"/>
    </row>
    <row r="1251" spans="11:18" ht="15" customHeight="1" x14ac:dyDescent="0.2">
      <c r="K1251" s="179"/>
      <c r="L1251" s="179"/>
      <c r="M1251" s="179"/>
      <c r="N1251" s="179"/>
      <c r="O1251" s="179"/>
      <c r="P1251" s="179"/>
      <c r="Q1251" s="179"/>
      <c r="R1251" s="183"/>
    </row>
    <row r="1252" spans="11:18" ht="15" customHeight="1" x14ac:dyDescent="0.2">
      <c r="K1252" s="179"/>
      <c r="L1252" s="179"/>
      <c r="M1252" s="179"/>
      <c r="N1252" s="179"/>
      <c r="O1252" s="179"/>
      <c r="P1252" s="179"/>
      <c r="Q1252" s="179"/>
      <c r="R1252" s="183"/>
    </row>
    <row r="1253" spans="11:18" ht="15" customHeight="1" x14ac:dyDescent="0.2">
      <c r="K1253" s="179"/>
      <c r="L1253" s="179"/>
      <c r="M1253" s="179"/>
      <c r="N1253" s="179"/>
      <c r="O1253" s="179"/>
      <c r="P1253" s="179"/>
      <c r="Q1253" s="179"/>
      <c r="R1253" s="183"/>
    </row>
    <row r="1254" spans="11:18" ht="15" customHeight="1" x14ac:dyDescent="0.2">
      <c r="K1254" s="179"/>
      <c r="L1254" s="179"/>
      <c r="M1254" s="179"/>
      <c r="N1254" s="179"/>
      <c r="O1254" s="179"/>
      <c r="P1254" s="179"/>
      <c r="Q1254" s="179"/>
      <c r="R1254" s="183"/>
    </row>
    <row r="1255" spans="11:18" ht="15" customHeight="1" x14ac:dyDescent="0.2">
      <c r="K1255" s="179"/>
      <c r="L1255" s="179"/>
      <c r="M1255" s="179"/>
      <c r="N1255" s="179"/>
      <c r="O1255" s="179"/>
      <c r="P1255" s="179"/>
      <c r="Q1255" s="179"/>
      <c r="R1255" s="183"/>
    </row>
    <row r="1256" spans="11:18" ht="15" customHeight="1" x14ac:dyDescent="0.2">
      <c r="K1256" s="179"/>
      <c r="L1256" s="179"/>
      <c r="M1256" s="179"/>
      <c r="N1256" s="179"/>
      <c r="O1256" s="179"/>
      <c r="P1256" s="179"/>
      <c r="Q1256" s="179"/>
      <c r="R1256" s="183"/>
    </row>
    <row r="1257" spans="11:18" ht="15" customHeight="1" x14ac:dyDescent="0.2">
      <c r="K1257" s="179"/>
      <c r="L1257" s="179"/>
      <c r="M1257" s="179"/>
      <c r="N1257" s="179"/>
      <c r="O1257" s="179"/>
      <c r="P1257" s="179"/>
      <c r="Q1257" s="179"/>
      <c r="R1257" s="183"/>
    </row>
    <row r="1258" spans="11:18" ht="15" customHeight="1" x14ac:dyDescent="0.2">
      <c r="K1258" s="179"/>
      <c r="L1258" s="179"/>
      <c r="M1258" s="179"/>
      <c r="N1258" s="179"/>
      <c r="O1258" s="179"/>
      <c r="P1258" s="179"/>
      <c r="Q1258" s="179"/>
      <c r="R1258" s="183"/>
    </row>
    <row r="1259" spans="11:18" ht="15" customHeight="1" x14ac:dyDescent="0.2">
      <c r="K1259" s="179"/>
      <c r="L1259" s="179"/>
      <c r="M1259" s="179"/>
      <c r="N1259" s="179"/>
      <c r="O1259" s="179"/>
      <c r="P1259" s="179"/>
      <c r="Q1259" s="179"/>
      <c r="R1259" s="183"/>
    </row>
    <row r="1260" spans="11:18" ht="15" customHeight="1" x14ac:dyDescent="0.2">
      <c r="K1260" s="179"/>
      <c r="L1260" s="179"/>
      <c r="M1260" s="179"/>
      <c r="N1260" s="179"/>
      <c r="O1260" s="179"/>
      <c r="P1260" s="179"/>
      <c r="Q1260" s="179"/>
      <c r="R1260" s="183"/>
    </row>
    <row r="1261" spans="11:18" ht="15" customHeight="1" x14ac:dyDescent="0.2">
      <c r="K1261" s="179"/>
      <c r="L1261" s="179"/>
      <c r="M1261" s="179"/>
      <c r="N1261" s="179"/>
      <c r="O1261" s="179"/>
      <c r="P1261" s="179"/>
      <c r="Q1261" s="179"/>
      <c r="R1261" s="183"/>
    </row>
    <row r="1262" spans="11:18" ht="15" customHeight="1" x14ac:dyDescent="0.2">
      <c r="K1262" s="179"/>
      <c r="L1262" s="179"/>
      <c r="M1262" s="179"/>
      <c r="N1262" s="179"/>
      <c r="O1262" s="179"/>
      <c r="P1262" s="179"/>
      <c r="Q1262" s="179"/>
      <c r="R1262" s="183"/>
    </row>
    <row r="1263" spans="11:18" ht="15" customHeight="1" x14ac:dyDescent="0.2">
      <c r="K1263" s="179"/>
      <c r="L1263" s="179"/>
      <c r="M1263" s="179"/>
      <c r="N1263" s="179"/>
      <c r="O1263" s="179"/>
      <c r="P1263" s="179"/>
      <c r="Q1263" s="179"/>
      <c r="R1263" s="183"/>
    </row>
    <row r="1264" spans="11:18" ht="15" customHeight="1" x14ac:dyDescent="0.2">
      <c r="K1264" s="179"/>
      <c r="L1264" s="179"/>
      <c r="M1264" s="179"/>
      <c r="N1264" s="179"/>
      <c r="O1264" s="179"/>
      <c r="P1264" s="179"/>
      <c r="Q1264" s="179"/>
      <c r="R1264" s="183"/>
    </row>
    <row r="1265" spans="11:18" ht="15" customHeight="1" x14ac:dyDescent="0.2">
      <c r="K1265" s="179"/>
      <c r="L1265" s="179"/>
      <c r="M1265" s="179"/>
      <c r="N1265" s="179"/>
      <c r="O1265" s="179"/>
      <c r="P1265" s="179"/>
      <c r="Q1265" s="179"/>
      <c r="R1265" s="183"/>
    </row>
    <row r="1266" spans="11:18" ht="15" customHeight="1" x14ac:dyDescent="0.2">
      <c r="K1266" s="179"/>
      <c r="L1266" s="179"/>
      <c r="M1266" s="179"/>
      <c r="N1266" s="179"/>
      <c r="O1266" s="179"/>
      <c r="P1266" s="179"/>
      <c r="Q1266" s="179"/>
      <c r="R1266" s="183"/>
    </row>
    <row r="1267" spans="11:18" ht="15" customHeight="1" x14ac:dyDescent="0.2">
      <c r="K1267" s="179"/>
      <c r="L1267" s="179"/>
      <c r="M1267" s="179"/>
      <c r="N1267" s="179"/>
      <c r="O1267" s="179"/>
      <c r="P1267" s="179"/>
      <c r="Q1267" s="179"/>
      <c r="R1267" s="183"/>
    </row>
    <row r="1268" spans="11:18" ht="15" customHeight="1" x14ac:dyDescent="0.2">
      <c r="K1268" s="179"/>
      <c r="L1268" s="179"/>
      <c r="M1268" s="179"/>
      <c r="N1268" s="179"/>
      <c r="O1268" s="179"/>
      <c r="P1268" s="179"/>
      <c r="Q1268" s="179"/>
      <c r="R1268" s="183"/>
    </row>
    <row r="1269" spans="11:18" ht="15" customHeight="1" x14ac:dyDescent="0.2">
      <c r="K1269" s="179"/>
      <c r="L1269" s="179"/>
      <c r="M1269" s="179"/>
      <c r="N1269" s="179"/>
      <c r="O1269" s="179"/>
      <c r="P1269" s="179"/>
      <c r="Q1269" s="179"/>
      <c r="R1269" s="183"/>
    </row>
    <row r="1270" spans="11:18" ht="15" customHeight="1" x14ac:dyDescent="0.2">
      <c r="K1270" s="179"/>
      <c r="L1270" s="179"/>
      <c r="M1270" s="179"/>
      <c r="N1270" s="179"/>
      <c r="O1270" s="179"/>
      <c r="P1270" s="179"/>
      <c r="Q1270" s="179"/>
      <c r="R1270" s="183"/>
    </row>
    <row r="1271" spans="11:18" ht="15" customHeight="1" x14ac:dyDescent="0.2">
      <c r="K1271" s="179"/>
      <c r="L1271" s="179"/>
      <c r="M1271" s="179"/>
      <c r="N1271" s="179"/>
      <c r="O1271" s="179"/>
      <c r="P1271" s="179"/>
      <c r="Q1271" s="179"/>
      <c r="R1271" s="183"/>
    </row>
    <row r="1272" spans="11:18" ht="15" customHeight="1" x14ac:dyDescent="0.2">
      <c r="K1272" s="179"/>
      <c r="L1272" s="179"/>
      <c r="M1272" s="179"/>
      <c r="N1272" s="179"/>
      <c r="O1272" s="179"/>
      <c r="P1272" s="179"/>
      <c r="Q1272" s="179"/>
      <c r="R1272" s="183"/>
    </row>
    <row r="1273" spans="11:18" ht="15" customHeight="1" x14ac:dyDescent="0.2">
      <c r="K1273" s="179"/>
      <c r="L1273" s="179"/>
      <c r="M1273" s="179"/>
      <c r="N1273" s="179"/>
      <c r="O1273" s="179"/>
      <c r="P1273" s="179"/>
      <c r="Q1273" s="179"/>
      <c r="R1273" s="183"/>
    </row>
    <row r="1274" spans="11:18" ht="15" customHeight="1" x14ac:dyDescent="0.2">
      <c r="K1274" s="179"/>
      <c r="L1274" s="179"/>
      <c r="M1274" s="179"/>
      <c r="N1274" s="179"/>
      <c r="O1274" s="179"/>
      <c r="P1274" s="179"/>
      <c r="Q1274" s="179"/>
      <c r="R1274" s="183"/>
    </row>
    <row r="1275" spans="11:18" ht="15" customHeight="1" x14ac:dyDescent="0.2">
      <c r="K1275" s="179"/>
      <c r="L1275" s="179"/>
      <c r="M1275" s="179"/>
      <c r="N1275" s="179"/>
      <c r="O1275" s="179"/>
      <c r="P1275" s="179"/>
      <c r="Q1275" s="179"/>
      <c r="R1275" s="183"/>
    </row>
    <row r="1276" spans="11:18" ht="15" customHeight="1" x14ac:dyDescent="0.2">
      <c r="K1276" s="179"/>
      <c r="L1276" s="179"/>
      <c r="M1276" s="179"/>
      <c r="N1276" s="179"/>
      <c r="O1276" s="179"/>
      <c r="P1276" s="179"/>
      <c r="Q1276" s="179"/>
      <c r="R1276" s="183"/>
    </row>
    <row r="1277" spans="11:18" ht="15" customHeight="1" x14ac:dyDescent="0.2">
      <c r="K1277" s="179"/>
      <c r="L1277" s="179"/>
      <c r="M1277" s="179"/>
      <c r="N1277" s="179"/>
      <c r="O1277" s="179"/>
      <c r="P1277" s="179"/>
      <c r="Q1277" s="179"/>
      <c r="R1277" s="183"/>
    </row>
    <row r="1278" spans="11:18" ht="15" customHeight="1" x14ac:dyDescent="0.2">
      <c r="K1278" s="179"/>
      <c r="L1278" s="179"/>
      <c r="M1278" s="179"/>
      <c r="N1278" s="179"/>
      <c r="O1278" s="179"/>
      <c r="P1278" s="179"/>
      <c r="Q1278" s="179"/>
      <c r="R1278" s="183"/>
    </row>
    <row r="1279" spans="11:18" ht="15" customHeight="1" x14ac:dyDescent="0.2">
      <c r="K1279" s="179"/>
      <c r="L1279" s="179"/>
      <c r="M1279" s="179"/>
      <c r="N1279" s="179"/>
      <c r="O1279" s="179"/>
      <c r="P1279" s="179"/>
      <c r="Q1279" s="179"/>
      <c r="R1279" s="183"/>
    </row>
    <row r="1280" spans="11:18" ht="15" customHeight="1" x14ac:dyDescent="0.2">
      <c r="K1280" s="179"/>
      <c r="L1280" s="179"/>
      <c r="M1280" s="179"/>
      <c r="N1280" s="179"/>
      <c r="O1280" s="179"/>
      <c r="P1280" s="179"/>
      <c r="Q1280" s="179"/>
      <c r="R1280" s="183"/>
    </row>
    <row r="1281" spans="11:18" ht="15" customHeight="1" x14ac:dyDescent="0.2">
      <c r="K1281" s="179"/>
      <c r="L1281" s="179"/>
      <c r="M1281" s="179"/>
      <c r="N1281" s="179"/>
      <c r="O1281" s="179"/>
      <c r="P1281" s="179"/>
      <c r="Q1281" s="179"/>
      <c r="R1281" s="183"/>
    </row>
    <row r="1282" spans="11:18" ht="15" customHeight="1" x14ac:dyDescent="0.2">
      <c r="K1282" s="179"/>
      <c r="L1282" s="179"/>
      <c r="M1282" s="179"/>
      <c r="N1282" s="179"/>
      <c r="O1282" s="179"/>
      <c r="P1282" s="179"/>
      <c r="Q1282" s="179"/>
      <c r="R1282" s="183"/>
    </row>
    <row r="1283" spans="11:18" ht="15" customHeight="1" x14ac:dyDescent="0.2">
      <c r="K1283" s="179"/>
      <c r="L1283" s="179"/>
      <c r="M1283" s="179"/>
      <c r="N1283" s="179"/>
      <c r="O1283" s="179"/>
      <c r="P1283" s="179"/>
      <c r="Q1283" s="179"/>
      <c r="R1283" s="183"/>
    </row>
    <row r="1284" spans="11:18" ht="15" customHeight="1" x14ac:dyDescent="0.2">
      <c r="K1284" s="179"/>
      <c r="L1284" s="179"/>
      <c r="M1284" s="179"/>
      <c r="N1284" s="179"/>
      <c r="O1284" s="179"/>
      <c r="P1284" s="179"/>
      <c r="Q1284" s="179"/>
      <c r="R1284" s="183"/>
    </row>
    <row r="1285" spans="11:18" ht="15" customHeight="1" x14ac:dyDescent="0.2">
      <c r="K1285" s="179"/>
      <c r="L1285" s="179"/>
      <c r="M1285" s="179"/>
      <c r="N1285" s="179"/>
      <c r="O1285" s="179"/>
      <c r="P1285" s="179"/>
      <c r="Q1285" s="179"/>
      <c r="R1285" s="183"/>
    </row>
  </sheetData>
  <sheetProtection algorithmName="SHA-512" hashValue="xZrMGcxfrisMadQFGIR6DqTf3T5Tqw2/tWdSjwA6MB1isioZNRnr+wdox8NZlFtb6MK/WxzLnd4R+aGbFnqq2w==" saltValue="y2UHrlDiTJ1aZjY13O3Whw==" spinCount="100000" sheet="1" objects="1" scenarios="1"/>
  <mergeCells count="282">
    <mergeCell ref="A285:R285"/>
    <mergeCell ref="A10:J10"/>
    <mergeCell ref="H11:I11"/>
    <mergeCell ref="A9:R9"/>
    <mergeCell ref="C281:D281"/>
    <mergeCell ref="K281:L281"/>
    <mergeCell ref="C282:D282"/>
    <mergeCell ref="C283:D283"/>
    <mergeCell ref="K283:L283"/>
    <mergeCell ref="B22:D22"/>
    <mergeCell ref="B135:D135"/>
    <mergeCell ref="B136:D136"/>
    <mergeCell ref="B137:D137"/>
    <mergeCell ref="B265:D265"/>
    <mergeCell ref="A254:R254"/>
    <mergeCell ref="B255:R255"/>
    <mergeCell ref="B256:D256"/>
    <mergeCell ref="B257:D257"/>
    <mergeCell ref="A258:R258"/>
    <mergeCell ref="B259:R259"/>
    <mergeCell ref="B260:D260"/>
    <mergeCell ref="B261:D261"/>
    <mergeCell ref="A262:R262"/>
    <mergeCell ref="B263:R263"/>
    <mergeCell ref="B78:D78"/>
    <mergeCell ref="B79:D79"/>
    <mergeCell ref="B80:D80"/>
    <mergeCell ref="B264:D264"/>
    <mergeCell ref="B249:D249"/>
    <mergeCell ref="A250:R250"/>
    <mergeCell ref="B86:D86"/>
    <mergeCell ref="B87:D87"/>
    <mergeCell ref="B88:D88"/>
    <mergeCell ref="B89:D89"/>
    <mergeCell ref="B90:D90"/>
    <mergeCell ref="B91:D91"/>
    <mergeCell ref="B166:D166"/>
    <mergeCell ref="B162:D162"/>
    <mergeCell ref="B163:D163"/>
    <mergeCell ref="B131:D131"/>
    <mergeCell ref="B132:D132"/>
    <mergeCell ref="B133:D133"/>
    <mergeCell ref="B134:D134"/>
    <mergeCell ref="B138:D138"/>
    <mergeCell ref="A139:R139"/>
    <mergeCell ref="B145:D145"/>
    <mergeCell ref="B165:D165"/>
    <mergeCell ref="B153:D153"/>
    <mergeCell ref="B152:R152"/>
    <mergeCell ref="B142:D142"/>
    <mergeCell ref="B120:D120"/>
    <mergeCell ref="B156:D156"/>
    <mergeCell ref="B146:D146"/>
    <mergeCell ref="B147:D147"/>
    <mergeCell ref="A99:R99"/>
    <mergeCell ref="B100:R100"/>
    <mergeCell ref="B101:D101"/>
    <mergeCell ref="B113:D113"/>
    <mergeCell ref="B143:D143"/>
    <mergeCell ref="B109:D109"/>
    <mergeCell ref="B110:D110"/>
    <mergeCell ref="B127:D127"/>
    <mergeCell ref="B126:D126"/>
    <mergeCell ref="B125:D125"/>
    <mergeCell ref="B128:D128"/>
    <mergeCell ref="B144:D144"/>
    <mergeCell ref="B114:D114"/>
    <mergeCell ref="B81:D81"/>
    <mergeCell ref="B82:D82"/>
    <mergeCell ref="B83:D83"/>
    <mergeCell ref="B84:D84"/>
    <mergeCell ref="B85:D85"/>
    <mergeCell ref="B276:D276"/>
    <mergeCell ref="A277:R277"/>
    <mergeCell ref="A266:R266"/>
    <mergeCell ref="B267:R267"/>
    <mergeCell ref="B269:D269"/>
    <mergeCell ref="B272:D272"/>
    <mergeCell ref="A273:R273"/>
    <mergeCell ref="B274:R274"/>
    <mergeCell ref="B268:D268"/>
    <mergeCell ref="B270:D270"/>
    <mergeCell ref="B271:D271"/>
    <mergeCell ref="B148:D148"/>
    <mergeCell ref="B149:D149"/>
    <mergeCell ref="B150:D150"/>
    <mergeCell ref="A151:R151"/>
    <mergeCell ref="B154:D154"/>
    <mergeCell ref="B155:D155"/>
    <mergeCell ref="B161:D161"/>
    <mergeCell ref="B164:D164"/>
    <mergeCell ref="A1:R1"/>
    <mergeCell ref="A2:R2"/>
    <mergeCell ref="A3:R3"/>
    <mergeCell ref="A4:R4"/>
    <mergeCell ref="A5:R5"/>
    <mergeCell ref="A6:R6"/>
    <mergeCell ref="B19:R19"/>
    <mergeCell ref="B20:D20"/>
    <mergeCell ref="B23:D23"/>
    <mergeCell ref="A17:A18"/>
    <mergeCell ref="B17:D18"/>
    <mergeCell ref="E17:E18"/>
    <mergeCell ref="F17:R17"/>
    <mergeCell ref="A7:R7"/>
    <mergeCell ref="A8:R8"/>
    <mergeCell ref="A16:R16"/>
    <mergeCell ref="B21:D21"/>
    <mergeCell ref="B39:R39"/>
    <mergeCell ref="B40:D40"/>
    <mergeCell ref="B58:D58"/>
    <mergeCell ref="B36:D36"/>
    <mergeCell ref="B41:D41"/>
    <mergeCell ref="B42:D42"/>
    <mergeCell ref="B43:D43"/>
    <mergeCell ref="B37:D37"/>
    <mergeCell ref="A38:R38"/>
    <mergeCell ref="B44:D44"/>
    <mergeCell ref="B45:D45"/>
    <mergeCell ref="B46:D46"/>
    <mergeCell ref="B47:D47"/>
    <mergeCell ref="B48:D48"/>
    <mergeCell ref="B49:D49"/>
    <mergeCell ref="B50:D50"/>
    <mergeCell ref="B51:D51"/>
    <mergeCell ref="B52:D52"/>
    <mergeCell ref="B53:D53"/>
    <mergeCell ref="B54:D54"/>
    <mergeCell ref="B55:D55"/>
    <mergeCell ref="B56:D56"/>
    <mergeCell ref="B57:D57"/>
    <mergeCell ref="B35:D35"/>
    <mergeCell ref="B31:D31"/>
    <mergeCell ref="A32:R32"/>
    <mergeCell ref="B33:R33"/>
    <mergeCell ref="A24:R24"/>
    <mergeCell ref="B25:R25"/>
    <mergeCell ref="B26:D26"/>
    <mergeCell ref="B27:D27"/>
    <mergeCell ref="B28:D28"/>
    <mergeCell ref="B29:D29"/>
    <mergeCell ref="B30:D30"/>
    <mergeCell ref="B34:D34"/>
    <mergeCell ref="B66:D66"/>
    <mergeCell ref="B124:D124"/>
    <mergeCell ref="B111:D111"/>
    <mergeCell ref="B103:D103"/>
    <mergeCell ref="B104:D104"/>
    <mergeCell ref="B105:D105"/>
    <mergeCell ref="B106:D106"/>
    <mergeCell ref="B107:D107"/>
    <mergeCell ref="B108:D108"/>
    <mergeCell ref="B121:D121"/>
    <mergeCell ref="A122:R122"/>
    <mergeCell ref="B123:R123"/>
    <mergeCell ref="B77:D77"/>
    <mergeCell ref="B73:D73"/>
    <mergeCell ref="B74:D74"/>
    <mergeCell ref="B75:D75"/>
    <mergeCell ref="B70:D70"/>
    <mergeCell ref="B71:D71"/>
    <mergeCell ref="B97:D97"/>
    <mergeCell ref="B115:D115"/>
    <mergeCell ref="B116:D116"/>
    <mergeCell ref="B117:D117"/>
    <mergeCell ref="B118:D118"/>
    <mergeCell ref="B119:D119"/>
    <mergeCell ref="B65:D65"/>
    <mergeCell ref="B141:D141"/>
    <mergeCell ref="B140:R140"/>
    <mergeCell ref="B129:D129"/>
    <mergeCell ref="B130:D130"/>
    <mergeCell ref="A59:R59"/>
    <mergeCell ref="B92:D92"/>
    <mergeCell ref="A93:R93"/>
    <mergeCell ref="B94:R94"/>
    <mergeCell ref="B95:D95"/>
    <mergeCell ref="B98:D98"/>
    <mergeCell ref="B96:D96"/>
    <mergeCell ref="B102:D102"/>
    <mergeCell ref="B112:D112"/>
    <mergeCell ref="B60:R60"/>
    <mergeCell ref="B61:D61"/>
    <mergeCell ref="B67:D67"/>
    <mergeCell ref="B68:D68"/>
    <mergeCell ref="B69:D69"/>
    <mergeCell ref="B62:D62"/>
    <mergeCell ref="A63:R63"/>
    <mergeCell ref="B64:R64"/>
    <mergeCell ref="B76:D76"/>
    <mergeCell ref="B72:D72"/>
    <mergeCell ref="A278:D278"/>
    <mergeCell ref="B238:D238"/>
    <mergeCell ref="B239:D239"/>
    <mergeCell ref="B226:D226"/>
    <mergeCell ref="B222:D222"/>
    <mergeCell ref="B223:D223"/>
    <mergeCell ref="B224:D224"/>
    <mergeCell ref="B225:D225"/>
    <mergeCell ref="A235:R235"/>
    <mergeCell ref="B236:R236"/>
    <mergeCell ref="B230:D230"/>
    <mergeCell ref="A231:R231"/>
    <mergeCell ref="B232:R232"/>
    <mergeCell ref="B244:D244"/>
    <mergeCell ref="B251:R251"/>
    <mergeCell ref="B252:D252"/>
    <mergeCell ref="B253:D253"/>
    <mergeCell ref="B245:D245"/>
    <mergeCell ref="A246:R246"/>
    <mergeCell ref="B247:R247"/>
    <mergeCell ref="B233:D233"/>
    <mergeCell ref="B234:D234"/>
    <mergeCell ref="B248:D248"/>
    <mergeCell ref="B275:D275"/>
    <mergeCell ref="B243:D243"/>
    <mergeCell ref="A241:R241"/>
    <mergeCell ref="B242:R242"/>
    <mergeCell ref="B237:D237"/>
    <mergeCell ref="B240:D240"/>
    <mergeCell ref="B178:D178"/>
    <mergeCell ref="B168:D168"/>
    <mergeCell ref="B157:D157"/>
    <mergeCell ref="A158:R158"/>
    <mergeCell ref="B159:R159"/>
    <mergeCell ref="B160:D160"/>
    <mergeCell ref="B167:D167"/>
    <mergeCell ref="B171:D171"/>
    <mergeCell ref="B172:D172"/>
    <mergeCell ref="B173:D173"/>
    <mergeCell ref="B208:D208"/>
    <mergeCell ref="B211:D211"/>
    <mergeCell ref="A212:R212"/>
    <mergeCell ref="B213:R213"/>
    <mergeCell ref="B219:D219"/>
    <mergeCell ref="B220:D220"/>
    <mergeCell ref="B221:D221"/>
    <mergeCell ref="B215:D215"/>
    <mergeCell ref="A216:R216"/>
    <mergeCell ref="B185:D185"/>
    <mergeCell ref="B174:D174"/>
    <mergeCell ref="B175:D175"/>
    <mergeCell ref="B176:D176"/>
    <mergeCell ref="B177:D177"/>
    <mergeCell ref="B169:D169"/>
    <mergeCell ref="B170:D170"/>
    <mergeCell ref="B179:D179"/>
    <mergeCell ref="B180:D180"/>
    <mergeCell ref="B181:D181"/>
    <mergeCell ref="B182:D182"/>
    <mergeCell ref="B183:D183"/>
    <mergeCell ref="B184:D184"/>
    <mergeCell ref="B229:D229"/>
    <mergeCell ref="B204:D204"/>
    <mergeCell ref="B195:D195"/>
    <mergeCell ref="B196:D196"/>
    <mergeCell ref="B197:D197"/>
    <mergeCell ref="B198:D198"/>
    <mergeCell ref="B199:D199"/>
    <mergeCell ref="B200:D200"/>
    <mergeCell ref="B201:D201"/>
    <mergeCell ref="B202:D202"/>
    <mergeCell ref="B203:D203"/>
    <mergeCell ref="B214:D214"/>
    <mergeCell ref="B217:R217"/>
    <mergeCell ref="B218:D218"/>
    <mergeCell ref="B205:D205"/>
    <mergeCell ref="A206:R206"/>
    <mergeCell ref="B209:D209"/>
    <mergeCell ref="B207:R207"/>
    <mergeCell ref="B190:D190"/>
    <mergeCell ref="B191:D191"/>
    <mergeCell ref="B192:D192"/>
    <mergeCell ref="B193:D193"/>
    <mergeCell ref="B194:D194"/>
    <mergeCell ref="B210:D210"/>
    <mergeCell ref="B227:D227"/>
    <mergeCell ref="B228:D228"/>
    <mergeCell ref="B186:D186"/>
    <mergeCell ref="B187:D187"/>
    <mergeCell ref="B188:D188"/>
    <mergeCell ref="B189:D189"/>
  </mergeCells>
  <conditionalFormatting sqref="F238:Q238 F252:Q252 F269:Q269 F61:Q61 F20:Q20 F142:Q149 F65:Q65 F256:Q256">
    <cfRule type="notContainsBlanks" dxfId="76" priority="133">
      <formula>LEN(TRIM(F20))&gt;0</formula>
    </cfRule>
  </conditionalFormatting>
  <conditionalFormatting sqref="F26:Q30">
    <cfRule type="notContainsBlanks" dxfId="75" priority="131">
      <formula>LEN(TRIM(F26))&gt;0</formula>
    </cfRule>
  </conditionalFormatting>
  <conditionalFormatting sqref="F75:G75 L66:Q76 I77:Q81">
    <cfRule type="notContainsBlanks" dxfId="74" priority="127">
      <formula>LEN(TRIM(F66))&gt;0</formula>
    </cfRule>
  </conditionalFormatting>
  <conditionalFormatting sqref="F96:Q97">
    <cfRule type="notContainsBlanks" dxfId="73" priority="126">
      <formula>LEN(TRIM(F96))&gt;0</formula>
    </cfRule>
  </conditionalFormatting>
  <conditionalFormatting sqref="F102:Q102 F112:I114 O112:Q114 J103:N116">
    <cfRule type="notContainsBlanks" dxfId="72" priority="125">
      <formula>LEN(TRIM(F102))&gt;0</formula>
    </cfRule>
  </conditionalFormatting>
  <conditionalFormatting sqref="F125:Q125">
    <cfRule type="notContainsBlanks" dxfId="71" priority="124">
      <formula>LEN(TRIM(F125))&gt;0</formula>
    </cfRule>
  </conditionalFormatting>
  <conditionalFormatting sqref="F34:Q36">
    <cfRule type="notContainsBlanks" dxfId="70" priority="115">
      <formula>LEN(TRIM(F34))&gt;0</formula>
    </cfRule>
  </conditionalFormatting>
  <conditionalFormatting sqref="F222:J222 P222:Q222">
    <cfRule type="notContainsBlanks" dxfId="69" priority="93">
      <formula>LEN(TRIM(F222))&gt;0</formula>
    </cfRule>
  </conditionalFormatting>
  <conditionalFormatting sqref="F223:Q223">
    <cfRule type="notContainsBlanks" dxfId="68" priority="92">
      <formula>LEN(TRIM(F223))&gt;0</formula>
    </cfRule>
  </conditionalFormatting>
  <conditionalFormatting sqref="F160:Q204">
    <cfRule type="notContainsBlanks" dxfId="67" priority="110">
      <formula>LEN(TRIM(F160))&gt;0</formula>
    </cfRule>
  </conditionalFormatting>
  <conditionalFormatting sqref="F40:Q57">
    <cfRule type="notContainsBlanks" dxfId="66" priority="114">
      <formula>LEN(TRIM(F40))&gt;0</formula>
    </cfRule>
  </conditionalFormatting>
  <conditionalFormatting sqref="F208:Q208">
    <cfRule type="notContainsBlanks" dxfId="65" priority="104">
      <formula>LEN(TRIM(F208))&gt;0</formula>
    </cfRule>
  </conditionalFormatting>
  <conditionalFormatting sqref="F218:Q218">
    <cfRule type="notContainsBlanks" dxfId="64" priority="97">
      <formula>LEN(TRIM(F218))&gt;0</formula>
    </cfRule>
  </conditionalFormatting>
  <conditionalFormatting sqref="F220 P220:Q220">
    <cfRule type="notContainsBlanks" dxfId="63" priority="95">
      <formula>LEN(TRIM(F220))&gt;0</formula>
    </cfRule>
  </conditionalFormatting>
  <conditionalFormatting sqref="F224 K224:Q224">
    <cfRule type="notContainsBlanks" dxfId="62" priority="91">
      <formula>LEN(TRIM(F224))&gt;0</formula>
    </cfRule>
  </conditionalFormatting>
  <conditionalFormatting sqref="F226:Q229">
    <cfRule type="notContainsBlanks" dxfId="61" priority="89">
      <formula>LEN(TRIM(F226))&gt;0</formula>
    </cfRule>
  </conditionalFormatting>
  <conditionalFormatting sqref="F219:Q219">
    <cfRule type="notContainsBlanks" dxfId="60" priority="96">
      <formula>LEN(TRIM(F219))&gt;0</formula>
    </cfRule>
  </conditionalFormatting>
  <conditionalFormatting sqref="F221 P221:Q221">
    <cfRule type="notContainsBlanks" dxfId="59" priority="94">
      <formula>LEN(TRIM(F221))&gt;0</formula>
    </cfRule>
  </conditionalFormatting>
  <conditionalFormatting sqref="F225 K225:Q225">
    <cfRule type="notContainsBlanks" dxfId="58" priority="90">
      <formula>LEN(TRIM(F225))&gt;0</formula>
    </cfRule>
  </conditionalFormatting>
  <conditionalFormatting sqref="F237:Q237">
    <cfRule type="notContainsBlanks" dxfId="57" priority="85">
      <formula>LEN(TRIM(F237))&gt;0</formula>
    </cfRule>
  </conditionalFormatting>
  <conditionalFormatting sqref="F239:Q239">
    <cfRule type="notContainsBlanks" dxfId="56" priority="84">
      <formula>LEN(TRIM(F239))&gt;0</formula>
    </cfRule>
  </conditionalFormatting>
  <conditionalFormatting sqref="F244:Q244">
    <cfRule type="notContainsBlanks" dxfId="55" priority="82">
      <formula>LEN(TRIM(F244))&gt;0</formula>
    </cfRule>
  </conditionalFormatting>
  <conditionalFormatting sqref="F270:Q270">
    <cfRule type="notContainsBlanks" dxfId="54" priority="68">
      <formula>LEN(TRIM(F270))&gt;0</formula>
    </cfRule>
  </conditionalFormatting>
  <conditionalFormatting sqref="F271:Q271">
    <cfRule type="notContainsBlanks" dxfId="53" priority="67">
      <formula>LEN(TRIM(F271))&gt;0</formula>
    </cfRule>
  </conditionalFormatting>
  <conditionalFormatting sqref="F86:Q91 I82:Q84">
    <cfRule type="notContainsBlanks" dxfId="52" priority="65">
      <formula>LEN(TRIM(F82))&gt;0</formula>
    </cfRule>
  </conditionalFormatting>
  <conditionalFormatting sqref="I95:Q95">
    <cfRule type="notContainsBlanks" dxfId="51" priority="63">
      <formula>LEN(TRIM(I95))&gt;0</formula>
    </cfRule>
  </conditionalFormatting>
  <conditionalFormatting sqref="G75:K75 I66:K74 I76:K76">
    <cfRule type="notContainsBlanks" dxfId="50" priority="62">
      <formula>LEN(TRIM(G66))&gt;0</formula>
    </cfRule>
  </conditionalFormatting>
  <conditionalFormatting sqref="F268:Q268">
    <cfRule type="notContainsBlanks" dxfId="49" priority="61">
      <formula>LEN(TRIM(F268))&gt;0</formula>
    </cfRule>
  </conditionalFormatting>
  <conditionalFormatting sqref="F21:Q22">
    <cfRule type="notContainsBlanks" dxfId="48" priority="60">
      <formula>LEN(TRIM(F21))&gt;0</formula>
    </cfRule>
  </conditionalFormatting>
  <conditionalFormatting sqref="F109:I111 O109:Q111">
    <cfRule type="notContainsBlanks" dxfId="47" priority="59">
      <formula>LEN(TRIM(F109))&gt;0</formula>
    </cfRule>
  </conditionalFormatting>
  <conditionalFormatting sqref="F106:I108 O106:Q108">
    <cfRule type="notContainsBlanks" dxfId="46" priority="58">
      <formula>LEN(TRIM(F106))&gt;0</formula>
    </cfRule>
  </conditionalFormatting>
  <conditionalFormatting sqref="F103:I105 O103:Q105">
    <cfRule type="notContainsBlanks" dxfId="45" priority="57">
      <formula>LEN(TRIM(F103))&gt;0</formula>
    </cfRule>
  </conditionalFormatting>
  <conditionalFormatting sqref="F126:Q137">
    <cfRule type="notContainsBlanks" dxfId="44" priority="56">
      <formula>LEN(TRIM(F126))&gt;0</formula>
    </cfRule>
  </conditionalFormatting>
  <conditionalFormatting sqref="F209:Q210">
    <cfRule type="notContainsBlanks" dxfId="43" priority="54">
      <formula>LEN(TRIM(F209))&gt;0</formula>
    </cfRule>
  </conditionalFormatting>
  <conditionalFormatting sqref="F214:Q214">
    <cfRule type="notContainsBlanks" dxfId="42" priority="53">
      <formula>LEN(TRIM(F214))&gt;0</formula>
    </cfRule>
  </conditionalFormatting>
  <conditionalFormatting sqref="F233:Q233">
    <cfRule type="notContainsBlanks" dxfId="41" priority="52">
      <formula>LEN(TRIM(F233))&gt;0</formula>
    </cfRule>
  </conditionalFormatting>
  <conditionalFormatting sqref="F243:Q243">
    <cfRule type="notContainsBlanks" dxfId="40" priority="48">
      <formula>LEN(TRIM(F243))&gt;0</formula>
    </cfRule>
  </conditionalFormatting>
  <conditionalFormatting sqref="K220:O220">
    <cfRule type="notContainsBlanks" dxfId="39" priority="36">
      <formula>LEN(TRIM(K220))&gt;0</formula>
    </cfRule>
  </conditionalFormatting>
  <conditionalFormatting sqref="K221:O221">
    <cfRule type="notContainsBlanks" dxfId="38" priority="35">
      <formula>LEN(TRIM(K221))&gt;0</formula>
    </cfRule>
  </conditionalFormatting>
  <conditionalFormatting sqref="K222:O222">
    <cfRule type="notContainsBlanks" dxfId="37" priority="34">
      <formula>LEN(TRIM(K222))&gt;0</formula>
    </cfRule>
  </conditionalFormatting>
  <conditionalFormatting sqref="F117:Q120 F115:I116 O115:Q116">
    <cfRule type="notContainsBlanks" dxfId="36" priority="33">
      <formula>LEN(TRIM(F115))&gt;0</formula>
    </cfRule>
  </conditionalFormatting>
  <conditionalFormatting sqref="F66:H66">
    <cfRule type="notContainsBlanks" dxfId="35" priority="32">
      <formula>LEN(TRIM(F66))&gt;0</formula>
    </cfRule>
  </conditionalFormatting>
  <conditionalFormatting sqref="F67:H67">
    <cfRule type="notContainsBlanks" dxfId="34" priority="31">
      <formula>LEN(TRIM(F67))&gt;0</formula>
    </cfRule>
  </conditionalFormatting>
  <conditionalFormatting sqref="F68:H68">
    <cfRule type="notContainsBlanks" dxfId="33" priority="30">
      <formula>LEN(TRIM(F68))&gt;0</formula>
    </cfRule>
  </conditionalFormatting>
  <conditionalFormatting sqref="F69:H69">
    <cfRule type="notContainsBlanks" dxfId="32" priority="29">
      <formula>LEN(TRIM(F69))&gt;0</formula>
    </cfRule>
  </conditionalFormatting>
  <conditionalFormatting sqref="F70:H70">
    <cfRule type="notContainsBlanks" dxfId="31" priority="28">
      <formula>LEN(TRIM(F70))&gt;0</formula>
    </cfRule>
  </conditionalFormatting>
  <conditionalFormatting sqref="F71:H71">
    <cfRule type="notContainsBlanks" dxfId="30" priority="27">
      <formula>LEN(TRIM(F71))&gt;0</formula>
    </cfRule>
  </conditionalFormatting>
  <conditionalFormatting sqref="F72:H72">
    <cfRule type="notContainsBlanks" dxfId="29" priority="26">
      <formula>LEN(TRIM(F72))&gt;0</formula>
    </cfRule>
  </conditionalFormatting>
  <conditionalFormatting sqref="F73:H73">
    <cfRule type="notContainsBlanks" dxfId="28" priority="25">
      <formula>LEN(TRIM(F73))&gt;0</formula>
    </cfRule>
  </conditionalFormatting>
  <conditionalFormatting sqref="F74:H74">
    <cfRule type="notContainsBlanks" dxfId="27" priority="24">
      <formula>LEN(TRIM(F74))&gt;0</formula>
    </cfRule>
  </conditionalFormatting>
  <conditionalFormatting sqref="F76:H76">
    <cfRule type="notContainsBlanks" dxfId="26" priority="23">
      <formula>LEN(TRIM(F76))&gt;0</formula>
    </cfRule>
  </conditionalFormatting>
  <conditionalFormatting sqref="F77:H77">
    <cfRule type="notContainsBlanks" dxfId="25" priority="22">
      <formula>LEN(TRIM(F77))&gt;0</formula>
    </cfRule>
  </conditionalFormatting>
  <conditionalFormatting sqref="F78:H78">
    <cfRule type="notContainsBlanks" dxfId="24" priority="21">
      <formula>LEN(TRIM(F78))&gt;0</formula>
    </cfRule>
  </conditionalFormatting>
  <conditionalFormatting sqref="F79:H79">
    <cfRule type="notContainsBlanks" dxfId="23" priority="20">
      <formula>LEN(TRIM(F79))&gt;0</formula>
    </cfRule>
  </conditionalFormatting>
  <conditionalFormatting sqref="F80:H81">
    <cfRule type="notContainsBlanks" dxfId="22" priority="19">
      <formula>LEN(TRIM(F80))&gt;0</formula>
    </cfRule>
  </conditionalFormatting>
  <conditionalFormatting sqref="F82:H82">
    <cfRule type="notContainsBlanks" dxfId="21" priority="17">
      <formula>LEN(TRIM(F82))&gt;0</formula>
    </cfRule>
  </conditionalFormatting>
  <conditionalFormatting sqref="F83:H83">
    <cfRule type="notContainsBlanks" dxfId="20" priority="16">
      <formula>LEN(TRIM(F83))&gt;0</formula>
    </cfRule>
  </conditionalFormatting>
  <conditionalFormatting sqref="F84:H84">
    <cfRule type="notContainsBlanks" dxfId="19" priority="15">
      <formula>LEN(TRIM(F84))&gt;0</formula>
    </cfRule>
  </conditionalFormatting>
  <conditionalFormatting sqref="F95:H95">
    <cfRule type="notContainsBlanks" dxfId="18" priority="14">
      <formula>LEN(TRIM(F95))&gt;0</formula>
    </cfRule>
  </conditionalFormatting>
  <conditionalFormatting sqref="G220:J220">
    <cfRule type="notContainsBlanks" dxfId="17" priority="13">
      <formula>LEN(TRIM(G220))&gt;0</formula>
    </cfRule>
  </conditionalFormatting>
  <conditionalFormatting sqref="G221:J221">
    <cfRule type="notContainsBlanks" dxfId="16" priority="12">
      <formula>LEN(TRIM(G221))&gt;0</formula>
    </cfRule>
  </conditionalFormatting>
  <conditionalFormatting sqref="G224:J224">
    <cfRule type="notContainsBlanks" dxfId="15" priority="11">
      <formula>LEN(TRIM(G224))&gt;0</formula>
    </cfRule>
  </conditionalFormatting>
  <conditionalFormatting sqref="G225:J225">
    <cfRule type="notContainsBlanks" dxfId="14" priority="10">
      <formula>LEN(TRIM(G225))&gt;0</formula>
    </cfRule>
  </conditionalFormatting>
  <conditionalFormatting sqref="F153:Q156">
    <cfRule type="notContainsBlanks" dxfId="13" priority="9">
      <formula>LEN(TRIM(F153))&gt;0</formula>
    </cfRule>
  </conditionalFormatting>
  <conditionalFormatting sqref="K283:L283 K281:L281 C281:D283">
    <cfRule type="cellIs" dxfId="12" priority="5" operator="notEqual">
      <formula>0</formula>
    </cfRule>
  </conditionalFormatting>
  <conditionalFormatting sqref="C281:D283 K281:L281 K283:L283">
    <cfRule type="cellIs" dxfId="11" priority="4" operator="notEqual">
      <formula>0</formula>
    </cfRule>
  </conditionalFormatting>
  <conditionalFormatting sqref="C281:D283 K281:L281 K283:L283">
    <cfRule type="notContainsBlanks" dxfId="10" priority="3">
      <formula>LEN(TRIM(C281))&gt;0</formula>
    </cfRule>
  </conditionalFormatting>
  <conditionalFormatting sqref="F85:G85 L85:Q85">
    <cfRule type="notContainsBlanks" dxfId="9" priority="2">
      <formula>LEN(TRIM(F85))&gt;0</formula>
    </cfRule>
  </conditionalFormatting>
  <conditionalFormatting sqref="G85:K85">
    <cfRule type="notContainsBlanks" dxfId="8" priority="1">
      <formula>LEN(TRIM(G85))&gt;0</formula>
    </cfRule>
  </conditionalFormatting>
  <printOptions horizontalCentered="1"/>
  <pageMargins left="0.25" right="0.25" top="0.75" bottom="0.75" header="0.3" footer="0.3"/>
  <pageSetup paperSize="9" scale="34" firstPageNumber="0" fitToHeight="0" orientation="portrait" horizontalDpi="300" verticalDpi="300" r:id="rId1"/>
  <rowBreaks count="3" manualBreakCount="3">
    <brk id="98" max="15" man="1"/>
    <brk id="208" max="15" man="1"/>
    <brk id="265" max="15" man="1"/>
  </rowBreaks>
  <drawing r:id="rId2"/>
  <extLst>
    <ext xmlns:x14="http://schemas.microsoft.com/office/spreadsheetml/2009/9/main" uri="{78C0D931-6437-407d-A8EE-F0AAD7539E65}">
      <x14:conditionalFormattings>
        <x14:conditionalFormatting xmlns:xm="http://schemas.microsoft.com/office/excel/2006/main">
          <x14:cfRule type="notContainsBlanks" priority="8" id="{3F6A99C0-C53B-48A8-B7D6-107E0143B619}">
            <xm:f>LEN(TRIM(Planilha!G10))&gt;0</xm:f>
            <x14:dxf>
              <fill>
                <patternFill>
                  <fgColor theme="4" tint="0.79998168889431442"/>
                </patternFill>
              </fill>
            </x14:dxf>
          </x14:cfRule>
          <xm:sqref>G10:G12</xm:sqref>
        </x14:conditionalFormatting>
        <x14:conditionalFormatting xmlns:xm="http://schemas.microsoft.com/office/excel/2006/main">
          <x14:cfRule type="notContainsBlanks" priority="7" id="{410FE2EA-B78E-401D-B337-5CEC65949259}">
            <xm:f>LEN(TRIM(Planilha!H13))&gt;0</xm:f>
            <x14:dxf>
              <fill>
                <patternFill>
                  <bgColor theme="4" tint="0.79998168889431442"/>
                </patternFill>
              </fill>
            </x14:dxf>
          </x14:cfRule>
          <xm:sqref>H13:H15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O295"/>
  <sheetViews>
    <sheetView view="pageBreakPreview" topLeftCell="A64" zoomScaleNormal="100" zoomScaleSheetLayoutView="100" zoomScalePageLayoutView="120" workbookViewId="0">
      <selection activeCell="H22" sqref="H22"/>
    </sheetView>
  </sheetViews>
  <sheetFormatPr defaultColWidth="8.5703125" defaultRowHeight="12.75" x14ac:dyDescent="0.2"/>
  <cols>
    <col min="1" max="1" width="11.7109375" style="189" customWidth="1"/>
    <col min="2" max="2" width="12.7109375" style="189" bestFit="1" customWidth="1"/>
    <col min="3" max="3" width="3.7109375" style="189" customWidth="1"/>
    <col min="4" max="4" width="11.7109375" style="189" customWidth="1"/>
    <col min="5" max="5" width="85.7109375" style="189" customWidth="1"/>
    <col min="6" max="6" width="7.7109375" style="189" customWidth="1"/>
    <col min="7" max="7" width="12.7109375" style="269" customWidth="1"/>
    <col min="8" max="8" width="15.7109375" style="189" customWidth="1"/>
    <col min="9" max="9" width="15.7109375" style="270" customWidth="1"/>
    <col min="10" max="11" width="11.7109375" style="189" customWidth="1"/>
    <col min="12" max="256" width="8.5703125" style="189"/>
    <col min="257" max="257" width="11.7109375" style="189" customWidth="1"/>
    <col min="258" max="258" width="8.7109375" style="189" customWidth="1"/>
    <col min="259" max="259" width="3.7109375" style="189" customWidth="1"/>
    <col min="260" max="260" width="11.7109375" style="189" customWidth="1"/>
    <col min="261" max="261" width="85.7109375" style="189" customWidth="1"/>
    <col min="262" max="262" width="7.7109375" style="189" customWidth="1"/>
    <col min="263" max="263" width="12.7109375" style="189" customWidth="1"/>
    <col min="264" max="265" width="15.7109375" style="189" customWidth="1"/>
    <col min="266" max="267" width="11.7109375" style="189" customWidth="1"/>
    <col min="268" max="512" width="8.5703125" style="189"/>
    <col min="513" max="513" width="11.7109375" style="189" customWidth="1"/>
    <col min="514" max="514" width="8.7109375" style="189" customWidth="1"/>
    <col min="515" max="515" width="3.7109375" style="189" customWidth="1"/>
    <col min="516" max="516" width="11.7109375" style="189" customWidth="1"/>
    <col min="517" max="517" width="85.7109375" style="189" customWidth="1"/>
    <col min="518" max="518" width="7.7109375" style="189" customWidth="1"/>
    <col min="519" max="519" width="12.7109375" style="189" customWidth="1"/>
    <col min="520" max="521" width="15.7109375" style="189" customWidth="1"/>
    <col min="522" max="523" width="11.7109375" style="189" customWidth="1"/>
    <col min="524" max="768" width="8.5703125" style="189"/>
    <col min="769" max="769" width="11.7109375" style="189" customWidth="1"/>
    <col min="770" max="770" width="8.7109375" style="189" customWidth="1"/>
    <col min="771" max="771" width="3.7109375" style="189" customWidth="1"/>
    <col min="772" max="772" width="11.7109375" style="189" customWidth="1"/>
    <col min="773" max="773" width="85.7109375" style="189" customWidth="1"/>
    <col min="774" max="774" width="7.7109375" style="189" customWidth="1"/>
    <col min="775" max="775" width="12.7109375" style="189" customWidth="1"/>
    <col min="776" max="777" width="15.7109375" style="189" customWidth="1"/>
    <col min="778" max="779" width="11.7109375" style="189" customWidth="1"/>
    <col min="780" max="1024" width="8.5703125" style="189"/>
    <col min="1025" max="1025" width="11.7109375" style="189" customWidth="1"/>
    <col min="1026" max="1026" width="8.7109375" style="189" customWidth="1"/>
    <col min="1027" max="1027" width="3.7109375" style="189" customWidth="1"/>
    <col min="1028" max="1028" width="11.7109375" style="189" customWidth="1"/>
    <col min="1029" max="1029" width="85.7109375" style="189" customWidth="1"/>
    <col min="1030" max="1030" width="7.7109375" style="189" customWidth="1"/>
    <col min="1031" max="1031" width="12.7109375" style="189" customWidth="1"/>
    <col min="1032" max="1033" width="15.7109375" style="189" customWidth="1"/>
    <col min="1034" max="1035" width="11.7109375" style="189" customWidth="1"/>
    <col min="1036" max="1280" width="8.5703125" style="189"/>
    <col min="1281" max="1281" width="11.7109375" style="189" customWidth="1"/>
    <col min="1282" max="1282" width="8.7109375" style="189" customWidth="1"/>
    <col min="1283" max="1283" width="3.7109375" style="189" customWidth="1"/>
    <col min="1284" max="1284" width="11.7109375" style="189" customWidth="1"/>
    <col min="1285" max="1285" width="85.7109375" style="189" customWidth="1"/>
    <col min="1286" max="1286" width="7.7109375" style="189" customWidth="1"/>
    <col min="1287" max="1287" width="12.7109375" style="189" customWidth="1"/>
    <col min="1288" max="1289" width="15.7109375" style="189" customWidth="1"/>
    <col min="1290" max="1291" width="11.7109375" style="189" customWidth="1"/>
    <col min="1292" max="1536" width="8.5703125" style="189"/>
    <col min="1537" max="1537" width="11.7109375" style="189" customWidth="1"/>
    <col min="1538" max="1538" width="8.7109375" style="189" customWidth="1"/>
    <col min="1539" max="1539" width="3.7109375" style="189" customWidth="1"/>
    <col min="1540" max="1540" width="11.7109375" style="189" customWidth="1"/>
    <col min="1541" max="1541" width="85.7109375" style="189" customWidth="1"/>
    <col min="1542" max="1542" width="7.7109375" style="189" customWidth="1"/>
    <col min="1543" max="1543" width="12.7109375" style="189" customWidth="1"/>
    <col min="1544" max="1545" width="15.7109375" style="189" customWidth="1"/>
    <col min="1546" max="1547" width="11.7109375" style="189" customWidth="1"/>
    <col min="1548" max="1792" width="8.5703125" style="189"/>
    <col min="1793" max="1793" width="11.7109375" style="189" customWidth="1"/>
    <col min="1794" max="1794" width="8.7109375" style="189" customWidth="1"/>
    <col min="1795" max="1795" width="3.7109375" style="189" customWidth="1"/>
    <col min="1796" max="1796" width="11.7109375" style="189" customWidth="1"/>
    <col min="1797" max="1797" width="85.7109375" style="189" customWidth="1"/>
    <col min="1798" max="1798" width="7.7109375" style="189" customWidth="1"/>
    <col min="1799" max="1799" width="12.7109375" style="189" customWidth="1"/>
    <col min="1800" max="1801" width="15.7109375" style="189" customWidth="1"/>
    <col min="1802" max="1803" width="11.7109375" style="189" customWidth="1"/>
    <col min="1804" max="2048" width="8.5703125" style="189"/>
    <col min="2049" max="2049" width="11.7109375" style="189" customWidth="1"/>
    <col min="2050" max="2050" width="8.7109375" style="189" customWidth="1"/>
    <col min="2051" max="2051" width="3.7109375" style="189" customWidth="1"/>
    <col min="2052" max="2052" width="11.7109375" style="189" customWidth="1"/>
    <col min="2053" max="2053" width="85.7109375" style="189" customWidth="1"/>
    <col min="2054" max="2054" width="7.7109375" style="189" customWidth="1"/>
    <col min="2055" max="2055" width="12.7109375" style="189" customWidth="1"/>
    <col min="2056" max="2057" width="15.7109375" style="189" customWidth="1"/>
    <col min="2058" max="2059" width="11.7109375" style="189" customWidth="1"/>
    <col min="2060" max="2304" width="8.5703125" style="189"/>
    <col min="2305" max="2305" width="11.7109375" style="189" customWidth="1"/>
    <col min="2306" max="2306" width="8.7109375" style="189" customWidth="1"/>
    <col min="2307" max="2307" width="3.7109375" style="189" customWidth="1"/>
    <col min="2308" max="2308" width="11.7109375" style="189" customWidth="1"/>
    <col min="2309" max="2309" width="85.7109375" style="189" customWidth="1"/>
    <col min="2310" max="2310" width="7.7109375" style="189" customWidth="1"/>
    <col min="2311" max="2311" width="12.7109375" style="189" customWidth="1"/>
    <col min="2312" max="2313" width="15.7109375" style="189" customWidth="1"/>
    <col min="2314" max="2315" width="11.7109375" style="189" customWidth="1"/>
    <col min="2316" max="2560" width="8.5703125" style="189"/>
    <col min="2561" max="2561" width="11.7109375" style="189" customWidth="1"/>
    <col min="2562" max="2562" width="8.7109375" style="189" customWidth="1"/>
    <col min="2563" max="2563" width="3.7109375" style="189" customWidth="1"/>
    <col min="2564" max="2564" width="11.7109375" style="189" customWidth="1"/>
    <col min="2565" max="2565" width="85.7109375" style="189" customWidth="1"/>
    <col min="2566" max="2566" width="7.7109375" style="189" customWidth="1"/>
    <col min="2567" max="2567" width="12.7109375" style="189" customWidth="1"/>
    <col min="2568" max="2569" width="15.7109375" style="189" customWidth="1"/>
    <col min="2570" max="2571" width="11.7109375" style="189" customWidth="1"/>
    <col min="2572" max="2816" width="8.5703125" style="189"/>
    <col min="2817" max="2817" width="11.7109375" style="189" customWidth="1"/>
    <col min="2818" max="2818" width="8.7109375" style="189" customWidth="1"/>
    <col min="2819" max="2819" width="3.7109375" style="189" customWidth="1"/>
    <col min="2820" max="2820" width="11.7109375" style="189" customWidth="1"/>
    <col min="2821" max="2821" width="85.7109375" style="189" customWidth="1"/>
    <col min="2822" max="2822" width="7.7109375" style="189" customWidth="1"/>
    <col min="2823" max="2823" width="12.7109375" style="189" customWidth="1"/>
    <col min="2824" max="2825" width="15.7109375" style="189" customWidth="1"/>
    <col min="2826" max="2827" width="11.7109375" style="189" customWidth="1"/>
    <col min="2828" max="3072" width="8.5703125" style="189"/>
    <col min="3073" max="3073" width="11.7109375" style="189" customWidth="1"/>
    <col min="3074" max="3074" width="8.7109375" style="189" customWidth="1"/>
    <col min="3075" max="3075" width="3.7109375" style="189" customWidth="1"/>
    <col min="3076" max="3076" width="11.7109375" style="189" customWidth="1"/>
    <col min="3077" max="3077" width="85.7109375" style="189" customWidth="1"/>
    <col min="3078" max="3078" width="7.7109375" style="189" customWidth="1"/>
    <col min="3079" max="3079" width="12.7109375" style="189" customWidth="1"/>
    <col min="3080" max="3081" width="15.7109375" style="189" customWidth="1"/>
    <col min="3082" max="3083" width="11.7109375" style="189" customWidth="1"/>
    <col min="3084" max="3328" width="8.5703125" style="189"/>
    <col min="3329" max="3329" width="11.7109375" style="189" customWidth="1"/>
    <col min="3330" max="3330" width="8.7109375" style="189" customWidth="1"/>
    <col min="3331" max="3331" width="3.7109375" style="189" customWidth="1"/>
    <col min="3332" max="3332" width="11.7109375" style="189" customWidth="1"/>
    <col min="3333" max="3333" width="85.7109375" style="189" customWidth="1"/>
    <col min="3334" max="3334" width="7.7109375" style="189" customWidth="1"/>
    <col min="3335" max="3335" width="12.7109375" style="189" customWidth="1"/>
    <col min="3336" max="3337" width="15.7109375" style="189" customWidth="1"/>
    <col min="3338" max="3339" width="11.7109375" style="189" customWidth="1"/>
    <col min="3340" max="3584" width="8.5703125" style="189"/>
    <col min="3585" max="3585" width="11.7109375" style="189" customWidth="1"/>
    <col min="3586" max="3586" width="8.7109375" style="189" customWidth="1"/>
    <col min="3587" max="3587" width="3.7109375" style="189" customWidth="1"/>
    <col min="3588" max="3588" width="11.7109375" style="189" customWidth="1"/>
    <col min="3589" max="3589" width="85.7109375" style="189" customWidth="1"/>
    <col min="3590" max="3590" width="7.7109375" style="189" customWidth="1"/>
    <col min="3591" max="3591" width="12.7109375" style="189" customWidth="1"/>
    <col min="3592" max="3593" width="15.7109375" style="189" customWidth="1"/>
    <col min="3594" max="3595" width="11.7109375" style="189" customWidth="1"/>
    <col min="3596" max="3840" width="8.5703125" style="189"/>
    <col min="3841" max="3841" width="11.7109375" style="189" customWidth="1"/>
    <col min="3842" max="3842" width="8.7109375" style="189" customWidth="1"/>
    <col min="3843" max="3843" width="3.7109375" style="189" customWidth="1"/>
    <col min="3844" max="3844" width="11.7109375" style="189" customWidth="1"/>
    <col min="3845" max="3845" width="85.7109375" style="189" customWidth="1"/>
    <col min="3846" max="3846" width="7.7109375" style="189" customWidth="1"/>
    <col min="3847" max="3847" width="12.7109375" style="189" customWidth="1"/>
    <col min="3848" max="3849" width="15.7109375" style="189" customWidth="1"/>
    <col min="3850" max="3851" width="11.7109375" style="189" customWidth="1"/>
    <col min="3852" max="4096" width="8.5703125" style="189"/>
    <col min="4097" max="4097" width="11.7109375" style="189" customWidth="1"/>
    <col min="4098" max="4098" width="8.7109375" style="189" customWidth="1"/>
    <col min="4099" max="4099" width="3.7109375" style="189" customWidth="1"/>
    <col min="4100" max="4100" width="11.7109375" style="189" customWidth="1"/>
    <col min="4101" max="4101" width="85.7109375" style="189" customWidth="1"/>
    <col min="4102" max="4102" width="7.7109375" style="189" customWidth="1"/>
    <col min="4103" max="4103" width="12.7109375" style="189" customWidth="1"/>
    <col min="4104" max="4105" width="15.7109375" style="189" customWidth="1"/>
    <col min="4106" max="4107" width="11.7109375" style="189" customWidth="1"/>
    <col min="4108" max="4352" width="8.5703125" style="189"/>
    <col min="4353" max="4353" width="11.7109375" style="189" customWidth="1"/>
    <col min="4354" max="4354" width="8.7109375" style="189" customWidth="1"/>
    <col min="4355" max="4355" width="3.7109375" style="189" customWidth="1"/>
    <col min="4356" max="4356" width="11.7109375" style="189" customWidth="1"/>
    <col min="4357" max="4357" width="85.7109375" style="189" customWidth="1"/>
    <col min="4358" max="4358" width="7.7109375" style="189" customWidth="1"/>
    <col min="4359" max="4359" width="12.7109375" style="189" customWidth="1"/>
    <col min="4360" max="4361" width="15.7109375" style="189" customWidth="1"/>
    <col min="4362" max="4363" width="11.7109375" style="189" customWidth="1"/>
    <col min="4364" max="4608" width="8.5703125" style="189"/>
    <col min="4609" max="4609" width="11.7109375" style="189" customWidth="1"/>
    <col min="4610" max="4610" width="8.7109375" style="189" customWidth="1"/>
    <col min="4611" max="4611" width="3.7109375" style="189" customWidth="1"/>
    <col min="4612" max="4612" width="11.7109375" style="189" customWidth="1"/>
    <col min="4613" max="4613" width="85.7109375" style="189" customWidth="1"/>
    <col min="4614" max="4614" width="7.7109375" style="189" customWidth="1"/>
    <col min="4615" max="4615" width="12.7109375" style="189" customWidth="1"/>
    <col min="4616" max="4617" width="15.7109375" style="189" customWidth="1"/>
    <col min="4618" max="4619" width="11.7109375" style="189" customWidth="1"/>
    <col min="4620" max="4864" width="8.5703125" style="189"/>
    <col min="4865" max="4865" width="11.7109375" style="189" customWidth="1"/>
    <col min="4866" max="4866" width="8.7109375" style="189" customWidth="1"/>
    <col min="4867" max="4867" width="3.7109375" style="189" customWidth="1"/>
    <col min="4868" max="4868" width="11.7109375" style="189" customWidth="1"/>
    <col min="4869" max="4869" width="85.7109375" style="189" customWidth="1"/>
    <col min="4870" max="4870" width="7.7109375" style="189" customWidth="1"/>
    <col min="4871" max="4871" width="12.7109375" style="189" customWidth="1"/>
    <col min="4872" max="4873" width="15.7109375" style="189" customWidth="1"/>
    <col min="4874" max="4875" width="11.7109375" style="189" customWidth="1"/>
    <col min="4876" max="5120" width="8.5703125" style="189"/>
    <col min="5121" max="5121" width="11.7109375" style="189" customWidth="1"/>
    <col min="5122" max="5122" width="8.7109375" style="189" customWidth="1"/>
    <col min="5123" max="5123" width="3.7109375" style="189" customWidth="1"/>
    <col min="5124" max="5124" width="11.7109375" style="189" customWidth="1"/>
    <col min="5125" max="5125" width="85.7109375" style="189" customWidth="1"/>
    <col min="5126" max="5126" width="7.7109375" style="189" customWidth="1"/>
    <col min="5127" max="5127" width="12.7109375" style="189" customWidth="1"/>
    <col min="5128" max="5129" width="15.7109375" style="189" customWidth="1"/>
    <col min="5130" max="5131" width="11.7109375" style="189" customWidth="1"/>
    <col min="5132" max="5376" width="8.5703125" style="189"/>
    <col min="5377" max="5377" width="11.7109375" style="189" customWidth="1"/>
    <col min="5378" max="5378" width="8.7109375" style="189" customWidth="1"/>
    <col min="5379" max="5379" width="3.7109375" style="189" customWidth="1"/>
    <col min="5380" max="5380" width="11.7109375" style="189" customWidth="1"/>
    <col min="5381" max="5381" width="85.7109375" style="189" customWidth="1"/>
    <col min="5382" max="5382" width="7.7109375" style="189" customWidth="1"/>
    <col min="5383" max="5383" width="12.7109375" style="189" customWidth="1"/>
    <col min="5384" max="5385" width="15.7109375" style="189" customWidth="1"/>
    <col min="5386" max="5387" width="11.7109375" style="189" customWidth="1"/>
    <col min="5388" max="5632" width="8.5703125" style="189"/>
    <col min="5633" max="5633" width="11.7109375" style="189" customWidth="1"/>
    <col min="5634" max="5634" width="8.7109375" style="189" customWidth="1"/>
    <col min="5635" max="5635" width="3.7109375" style="189" customWidth="1"/>
    <col min="5636" max="5636" width="11.7109375" style="189" customWidth="1"/>
    <col min="5637" max="5637" width="85.7109375" style="189" customWidth="1"/>
    <col min="5638" max="5638" width="7.7109375" style="189" customWidth="1"/>
    <col min="5639" max="5639" width="12.7109375" style="189" customWidth="1"/>
    <col min="5640" max="5641" width="15.7109375" style="189" customWidth="1"/>
    <col min="5642" max="5643" width="11.7109375" style="189" customWidth="1"/>
    <col min="5644" max="5888" width="8.5703125" style="189"/>
    <col min="5889" max="5889" width="11.7109375" style="189" customWidth="1"/>
    <col min="5890" max="5890" width="8.7109375" style="189" customWidth="1"/>
    <col min="5891" max="5891" width="3.7109375" style="189" customWidth="1"/>
    <col min="5892" max="5892" width="11.7109375" style="189" customWidth="1"/>
    <col min="5893" max="5893" width="85.7109375" style="189" customWidth="1"/>
    <col min="5894" max="5894" width="7.7109375" style="189" customWidth="1"/>
    <col min="5895" max="5895" width="12.7109375" style="189" customWidth="1"/>
    <col min="5896" max="5897" width="15.7109375" style="189" customWidth="1"/>
    <col min="5898" max="5899" width="11.7109375" style="189" customWidth="1"/>
    <col min="5900" max="6144" width="8.5703125" style="189"/>
    <col min="6145" max="6145" width="11.7109375" style="189" customWidth="1"/>
    <col min="6146" max="6146" width="8.7109375" style="189" customWidth="1"/>
    <col min="6147" max="6147" width="3.7109375" style="189" customWidth="1"/>
    <col min="6148" max="6148" width="11.7109375" style="189" customWidth="1"/>
    <col min="6149" max="6149" width="85.7109375" style="189" customWidth="1"/>
    <col min="6150" max="6150" width="7.7109375" style="189" customWidth="1"/>
    <col min="6151" max="6151" width="12.7109375" style="189" customWidth="1"/>
    <col min="6152" max="6153" width="15.7109375" style="189" customWidth="1"/>
    <col min="6154" max="6155" width="11.7109375" style="189" customWidth="1"/>
    <col min="6156" max="6400" width="8.5703125" style="189"/>
    <col min="6401" max="6401" width="11.7109375" style="189" customWidth="1"/>
    <col min="6402" max="6402" width="8.7109375" style="189" customWidth="1"/>
    <col min="6403" max="6403" width="3.7109375" style="189" customWidth="1"/>
    <col min="6404" max="6404" width="11.7109375" style="189" customWidth="1"/>
    <col min="6405" max="6405" width="85.7109375" style="189" customWidth="1"/>
    <col min="6406" max="6406" width="7.7109375" style="189" customWidth="1"/>
    <col min="6407" max="6407" width="12.7109375" style="189" customWidth="1"/>
    <col min="6408" max="6409" width="15.7109375" style="189" customWidth="1"/>
    <col min="6410" max="6411" width="11.7109375" style="189" customWidth="1"/>
    <col min="6412" max="6656" width="8.5703125" style="189"/>
    <col min="6657" max="6657" width="11.7109375" style="189" customWidth="1"/>
    <col min="6658" max="6658" width="8.7109375" style="189" customWidth="1"/>
    <col min="6659" max="6659" width="3.7109375" style="189" customWidth="1"/>
    <col min="6660" max="6660" width="11.7109375" style="189" customWidth="1"/>
    <col min="6661" max="6661" width="85.7109375" style="189" customWidth="1"/>
    <col min="6662" max="6662" width="7.7109375" style="189" customWidth="1"/>
    <col min="6663" max="6663" width="12.7109375" style="189" customWidth="1"/>
    <col min="6664" max="6665" width="15.7109375" style="189" customWidth="1"/>
    <col min="6666" max="6667" width="11.7109375" style="189" customWidth="1"/>
    <col min="6668" max="6912" width="8.5703125" style="189"/>
    <col min="6913" max="6913" width="11.7109375" style="189" customWidth="1"/>
    <col min="6914" max="6914" width="8.7109375" style="189" customWidth="1"/>
    <col min="6915" max="6915" width="3.7109375" style="189" customWidth="1"/>
    <col min="6916" max="6916" width="11.7109375" style="189" customWidth="1"/>
    <col min="6917" max="6917" width="85.7109375" style="189" customWidth="1"/>
    <col min="6918" max="6918" width="7.7109375" style="189" customWidth="1"/>
    <col min="6919" max="6919" width="12.7109375" style="189" customWidth="1"/>
    <col min="6920" max="6921" width="15.7109375" style="189" customWidth="1"/>
    <col min="6922" max="6923" width="11.7109375" style="189" customWidth="1"/>
    <col min="6924" max="7168" width="8.5703125" style="189"/>
    <col min="7169" max="7169" width="11.7109375" style="189" customWidth="1"/>
    <col min="7170" max="7170" width="8.7109375" style="189" customWidth="1"/>
    <col min="7171" max="7171" width="3.7109375" style="189" customWidth="1"/>
    <col min="7172" max="7172" width="11.7109375" style="189" customWidth="1"/>
    <col min="7173" max="7173" width="85.7109375" style="189" customWidth="1"/>
    <col min="7174" max="7174" width="7.7109375" style="189" customWidth="1"/>
    <col min="7175" max="7175" width="12.7109375" style="189" customWidth="1"/>
    <col min="7176" max="7177" width="15.7109375" style="189" customWidth="1"/>
    <col min="7178" max="7179" width="11.7109375" style="189" customWidth="1"/>
    <col min="7180" max="7424" width="8.5703125" style="189"/>
    <col min="7425" max="7425" width="11.7109375" style="189" customWidth="1"/>
    <col min="7426" max="7426" width="8.7109375" style="189" customWidth="1"/>
    <col min="7427" max="7427" width="3.7109375" style="189" customWidth="1"/>
    <col min="7428" max="7428" width="11.7109375" style="189" customWidth="1"/>
    <col min="7429" max="7429" width="85.7109375" style="189" customWidth="1"/>
    <col min="7430" max="7430" width="7.7109375" style="189" customWidth="1"/>
    <col min="7431" max="7431" width="12.7109375" style="189" customWidth="1"/>
    <col min="7432" max="7433" width="15.7109375" style="189" customWidth="1"/>
    <col min="7434" max="7435" width="11.7109375" style="189" customWidth="1"/>
    <col min="7436" max="7680" width="8.5703125" style="189"/>
    <col min="7681" max="7681" width="11.7109375" style="189" customWidth="1"/>
    <col min="7682" max="7682" width="8.7109375" style="189" customWidth="1"/>
    <col min="7683" max="7683" width="3.7109375" style="189" customWidth="1"/>
    <col min="7684" max="7684" width="11.7109375" style="189" customWidth="1"/>
    <col min="7685" max="7685" width="85.7109375" style="189" customWidth="1"/>
    <col min="7686" max="7686" width="7.7109375" style="189" customWidth="1"/>
    <col min="7687" max="7687" width="12.7109375" style="189" customWidth="1"/>
    <col min="7688" max="7689" width="15.7109375" style="189" customWidth="1"/>
    <col min="7690" max="7691" width="11.7109375" style="189" customWidth="1"/>
    <col min="7692" max="7936" width="8.5703125" style="189"/>
    <col min="7937" max="7937" width="11.7109375" style="189" customWidth="1"/>
    <col min="7938" max="7938" width="8.7109375" style="189" customWidth="1"/>
    <col min="7939" max="7939" width="3.7109375" style="189" customWidth="1"/>
    <col min="7940" max="7940" width="11.7109375" style="189" customWidth="1"/>
    <col min="7941" max="7941" width="85.7109375" style="189" customWidth="1"/>
    <col min="7942" max="7942" width="7.7109375" style="189" customWidth="1"/>
    <col min="7943" max="7943" width="12.7109375" style="189" customWidth="1"/>
    <col min="7944" max="7945" width="15.7109375" style="189" customWidth="1"/>
    <col min="7946" max="7947" width="11.7109375" style="189" customWidth="1"/>
    <col min="7948" max="8192" width="8.5703125" style="189"/>
    <col min="8193" max="8193" width="11.7109375" style="189" customWidth="1"/>
    <col min="8194" max="8194" width="8.7109375" style="189" customWidth="1"/>
    <col min="8195" max="8195" width="3.7109375" style="189" customWidth="1"/>
    <col min="8196" max="8196" width="11.7109375" style="189" customWidth="1"/>
    <col min="8197" max="8197" width="85.7109375" style="189" customWidth="1"/>
    <col min="8198" max="8198" width="7.7109375" style="189" customWidth="1"/>
    <col min="8199" max="8199" width="12.7109375" style="189" customWidth="1"/>
    <col min="8200" max="8201" width="15.7109375" style="189" customWidth="1"/>
    <col min="8202" max="8203" width="11.7109375" style="189" customWidth="1"/>
    <col min="8204" max="8448" width="8.5703125" style="189"/>
    <col min="8449" max="8449" width="11.7109375" style="189" customWidth="1"/>
    <col min="8450" max="8450" width="8.7109375" style="189" customWidth="1"/>
    <col min="8451" max="8451" width="3.7109375" style="189" customWidth="1"/>
    <col min="8452" max="8452" width="11.7109375" style="189" customWidth="1"/>
    <col min="8453" max="8453" width="85.7109375" style="189" customWidth="1"/>
    <col min="8454" max="8454" width="7.7109375" style="189" customWidth="1"/>
    <col min="8455" max="8455" width="12.7109375" style="189" customWidth="1"/>
    <col min="8456" max="8457" width="15.7109375" style="189" customWidth="1"/>
    <col min="8458" max="8459" width="11.7109375" style="189" customWidth="1"/>
    <col min="8460" max="8704" width="8.5703125" style="189"/>
    <col min="8705" max="8705" width="11.7109375" style="189" customWidth="1"/>
    <col min="8706" max="8706" width="8.7109375" style="189" customWidth="1"/>
    <col min="8707" max="8707" width="3.7109375" style="189" customWidth="1"/>
    <col min="8708" max="8708" width="11.7109375" style="189" customWidth="1"/>
    <col min="8709" max="8709" width="85.7109375" style="189" customWidth="1"/>
    <col min="8710" max="8710" width="7.7109375" style="189" customWidth="1"/>
    <col min="8711" max="8711" width="12.7109375" style="189" customWidth="1"/>
    <col min="8712" max="8713" width="15.7109375" style="189" customWidth="1"/>
    <col min="8714" max="8715" width="11.7109375" style="189" customWidth="1"/>
    <col min="8716" max="8960" width="8.5703125" style="189"/>
    <col min="8961" max="8961" width="11.7109375" style="189" customWidth="1"/>
    <col min="8962" max="8962" width="8.7109375" style="189" customWidth="1"/>
    <col min="8963" max="8963" width="3.7109375" style="189" customWidth="1"/>
    <col min="8964" max="8964" width="11.7109375" style="189" customWidth="1"/>
    <col min="8965" max="8965" width="85.7109375" style="189" customWidth="1"/>
    <col min="8966" max="8966" width="7.7109375" style="189" customWidth="1"/>
    <col min="8967" max="8967" width="12.7109375" style="189" customWidth="1"/>
    <col min="8968" max="8969" width="15.7109375" style="189" customWidth="1"/>
    <col min="8970" max="8971" width="11.7109375" style="189" customWidth="1"/>
    <col min="8972" max="9216" width="8.5703125" style="189"/>
    <col min="9217" max="9217" width="11.7109375" style="189" customWidth="1"/>
    <col min="9218" max="9218" width="8.7109375" style="189" customWidth="1"/>
    <col min="9219" max="9219" width="3.7109375" style="189" customWidth="1"/>
    <col min="9220" max="9220" width="11.7109375" style="189" customWidth="1"/>
    <col min="9221" max="9221" width="85.7109375" style="189" customWidth="1"/>
    <col min="9222" max="9222" width="7.7109375" style="189" customWidth="1"/>
    <col min="9223" max="9223" width="12.7109375" style="189" customWidth="1"/>
    <col min="9224" max="9225" width="15.7109375" style="189" customWidth="1"/>
    <col min="9226" max="9227" width="11.7109375" style="189" customWidth="1"/>
    <col min="9228" max="9472" width="8.5703125" style="189"/>
    <col min="9473" max="9473" width="11.7109375" style="189" customWidth="1"/>
    <col min="9474" max="9474" width="8.7109375" style="189" customWidth="1"/>
    <col min="9475" max="9475" width="3.7109375" style="189" customWidth="1"/>
    <col min="9476" max="9476" width="11.7109375" style="189" customWidth="1"/>
    <col min="9477" max="9477" width="85.7109375" style="189" customWidth="1"/>
    <col min="9478" max="9478" width="7.7109375" style="189" customWidth="1"/>
    <col min="9479" max="9479" width="12.7109375" style="189" customWidth="1"/>
    <col min="9480" max="9481" width="15.7109375" style="189" customWidth="1"/>
    <col min="9482" max="9483" width="11.7109375" style="189" customWidth="1"/>
    <col min="9484" max="9728" width="8.5703125" style="189"/>
    <col min="9729" max="9729" width="11.7109375" style="189" customWidth="1"/>
    <col min="9730" max="9730" width="8.7109375" style="189" customWidth="1"/>
    <col min="9731" max="9731" width="3.7109375" style="189" customWidth="1"/>
    <col min="9732" max="9732" width="11.7109375" style="189" customWidth="1"/>
    <col min="9733" max="9733" width="85.7109375" style="189" customWidth="1"/>
    <col min="9734" max="9734" width="7.7109375" style="189" customWidth="1"/>
    <col min="9735" max="9735" width="12.7109375" style="189" customWidth="1"/>
    <col min="9736" max="9737" width="15.7109375" style="189" customWidth="1"/>
    <col min="9738" max="9739" width="11.7109375" style="189" customWidth="1"/>
    <col min="9740" max="9984" width="8.5703125" style="189"/>
    <col min="9985" max="9985" width="11.7109375" style="189" customWidth="1"/>
    <col min="9986" max="9986" width="8.7109375" style="189" customWidth="1"/>
    <col min="9987" max="9987" width="3.7109375" style="189" customWidth="1"/>
    <col min="9988" max="9988" width="11.7109375" style="189" customWidth="1"/>
    <col min="9989" max="9989" width="85.7109375" style="189" customWidth="1"/>
    <col min="9990" max="9990" width="7.7109375" style="189" customWidth="1"/>
    <col min="9991" max="9991" width="12.7109375" style="189" customWidth="1"/>
    <col min="9992" max="9993" width="15.7109375" style="189" customWidth="1"/>
    <col min="9994" max="9995" width="11.7109375" style="189" customWidth="1"/>
    <col min="9996" max="10240" width="8.5703125" style="189"/>
    <col min="10241" max="10241" width="11.7109375" style="189" customWidth="1"/>
    <col min="10242" max="10242" width="8.7109375" style="189" customWidth="1"/>
    <col min="10243" max="10243" width="3.7109375" style="189" customWidth="1"/>
    <col min="10244" max="10244" width="11.7109375" style="189" customWidth="1"/>
    <col min="10245" max="10245" width="85.7109375" style="189" customWidth="1"/>
    <col min="10246" max="10246" width="7.7109375" style="189" customWidth="1"/>
    <col min="10247" max="10247" width="12.7109375" style="189" customWidth="1"/>
    <col min="10248" max="10249" width="15.7109375" style="189" customWidth="1"/>
    <col min="10250" max="10251" width="11.7109375" style="189" customWidth="1"/>
    <col min="10252" max="10496" width="8.5703125" style="189"/>
    <col min="10497" max="10497" width="11.7109375" style="189" customWidth="1"/>
    <col min="10498" max="10498" width="8.7109375" style="189" customWidth="1"/>
    <col min="10499" max="10499" width="3.7109375" style="189" customWidth="1"/>
    <col min="10500" max="10500" width="11.7109375" style="189" customWidth="1"/>
    <col min="10501" max="10501" width="85.7109375" style="189" customWidth="1"/>
    <col min="10502" max="10502" width="7.7109375" style="189" customWidth="1"/>
    <col min="10503" max="10503" width="12.7109375" style="189" customWidth="1"/>
    <col min="10504" max="10505" width="15.7109375" style="189" customWidth="1"/>
    <col min="10506" max="10507" width="11.7109375" style="189" customWidth="1"/>
    <col min="10508" max="10752" width="8.5703125" style="189"/>
    <col min="10753" max="10753" width="11.7109375" style="189" customWidth="1"/>
    <col min="10754" max="10754" width="8.7109375" style="189" customWidth="1"/>
    <col min="10755" max="10755" width="3.7109375" style="189" customWidth="1"/>
    <col min="10756" max="10756" width="11.7109375" style="189" customWidth="1"/>
    <col min="10757" max="10757" width="85.7109375" style="189" customWidth="1"/>
    <col min="10758" max="10758" width="7.7109375" style="189" customWidth="1"/>
    <col min="10759" max="10759" width="12.7109375" style="189" customWidth="1"/>
    <col min="10760" max="10761" width="15.7109375" style="189" customWidth="1"/>
    <col min="10762" max="10763" width="11.7109375" style="189" customWidth="1"/>
    <col min="10764" max="11008" width="8.5703125" style="189"/>
    <col min="11009" max="11009" width="11.7109375" style="189" customWidth="1"/>
    <col min="11010" max="11010" width="8.7109375" style="189" customWidth="1"/>
    <col min="11011" max="11011" width="3.7109375" style="189" customWidth="1"/>
    <col min="11012" max="11012" width="11.7109375" style="189" customWidth="1"/>
    <col min="11013" max="11013" width="85.7109375" style="189" customWidth="1"/>
    <col min="11014" max="11014" width="7.7109375" style="189" customWidth="1"/>
    <col min="11015" max="11015" width="12.7109375" style="189" customWidth="1"/>
    <col min="11016" max="11017" width="15.7109375" style="189" customWidth="1"/>
    <col min="11018" max="11019" width="11.7109375" style="189" customWidth="1"/>
    <col min="11020" max="11264" width="8.5703125" style="189"/>
    <col min="11265" max="11265" width="11.7109375" style="189" customWidth="1"/>
    <col min="11266" max="11266" width="8.7109375" style="189" customWidth="1"/>
    <col min="11267" max="11267" width="3.7109375" style="189" customWidth="1"/>
    <col min="11268" max="11268" width="11.7109375" style="189" customWidth="1"/>
    <col min="11269" max="11269" width="85.7109375" style="189" customWidth="1"/>
    <col min="11270" max="11270" width="7.7109375" style="189" customWidth="1"/>
    <col min="11271" max="11271" width="12.7109375" style="189" customWidth="1"/>
    <col min="11272" max="11273" width="15.7109375" style="189" customWidth="1"/>
    <col min="11274" max="11275" width="11.7109375" style="189" customWidth="1"/>
    <col min="11276" max="11520" width="8.5703125" style="189"/>
    <col min="11521" max="11521" width="11.7109375" style="189" customWidth="1"/>
    <col min="11522" max="11522" width="8.7109375" style="189" customWidth="1"/>
    <col min="11523" max="11523" width="3.7109375" style="189" customWidth="1"/>
    <col min="11524" max="11524" width="11.7109375" style="189" customWidth="1"/>
    <col min="11525" max="11525" width="85.7109375" style="189" customWidth="1"/>
    <col min="11526" max="11526" width="7.7109375" style="189" customWidth="1"/>
    <col min="11527" max="11527" width="12.7109375" style="189" customWidth="1"/>
    <col min="11528" max="11529" width="15.7109375" style="189" customWidth="1"/>
    <col min="11530" max="11531" width="11.7109375" style="189" customWidth="1"/>
    <col min="11532" max="11776" width="8.5703125" style="189"/>
    <col min="11777" max="11777" width="11.7109375" style="189" customWidth="1"/>
    <col min="11778" max="11778" width="8.7109375" style="189" customWidth="1"/>
    <col min="11779" max="11779" width="3.7109375" style="189" customWidth="1"/>
    <col min="11780" max="11780" width="11.7109375" style="189" customWidth="1"/>
    <col min="11781" max="11781" width="85.7109375" style="189" customWidth="1"/>
    <col min="11782" max="11782" width="7.7109375" style="189" customWidth="1"/>
    <col min="11783" max="11783" width="12.7109375" style="189" customWidth="1"/>
    <col min="11784" max="11785" width="15.7109375" style="189" customWidth="1"/>
    <col min="11786" max="11787" width="11.7109375" style="189" customWidth="1"/>
    <col min="11788" max="12032" width="8.5703125" style="189"/>
    <col min="12033" max="12033" width="11.7109375" style="189" customWidth="1"/>
    <col min="12034" max="12034" width="8.7109375" style="189" customWidth="1"/>
    <col min="12035" max="12035" width="3.7109375" style="189" customWidth="1"/>
    <col min="12036" max="12036" width="11.7109375" style="189" customWidth="1"/>
    <col min="12037" max="12037" width="85.7109375" style="189" customWidth="1"/>
    <col min="12038" max="12038" width="7.7109375" style="189" customWidth="1"/>
    <col min="12039" max="12039" width="12.7109375" style="189" customWidth="1"/>
    <col min="12040" max="12041" width="15.7109375" style="189" customWidth="1"/>
    <col min="12042" max="12043" width="11.7109375" style="189" customWidth="1"/>
    <col min="12044" max="12288" width="8.5703125" style="189"/>
    <col min="12289" max="12289" width="11.7109375" style="189" customWidth="1"/>
    <col min="12290" max="12290" width="8.7109375" style="189" customWidth="1"/>
    <col min="12291" max="12291" width="3.7109375" style="189" customWidth="1"/>
    <col min="12292" max="12292" width="11.7109375" style="189" customWidth="1"/>
    <col min="12293" max="12293" width="85.7109375" style="189" customWidth="1"/>
    <col min="12294" max="12294" width="7.7109375" style="189" customWidth="1"/>
    <col min="12295" max="12295" width="12.7109375" style="189" customWidth="1"/>
    <col min="12296" max="12297" width="15.7109375" style="189" customWidth="1"/>
    <col min="12298" max="12299" width="11.7109375" style="189" customWidth="1"/>
    <col min="12300" max="12544" width="8.5703125" style="189"/>
    <col min="12545" max="12545" width="11.7109375" style="189" customWidth="1"/>
    <col min="12546" max="12546" width="8.7109375" style="189" customWidth="1"/>
    <col min="12547" max="12547" width="3.7109375" style="189" customWidth="1"/>
    <col min="12548" max="12548" width="11.7109375" style="189" customWidth="1"/>
    <col min="12549" max="12549" width="85.7109375" style="189" customWidth="1"/>
    <col min="12550" max="12550" width="7.7109375" style="189" customWidth="1"/>
    <col min="12551" max="12551" width="12.7109375" style="189" customWidth="1"/>
    <col min="12552" max="12553" width="15.7109375" style="189" customWidth="1"/>
    <col min="12554" max="12555" width="11.7109375" style="189" customWidth="1"/>
    <col min="12556" max="12800" width="8.5703125" style="189"/>
    <col min="12801" max="12801" width="11.7109375" style="189" customWidth="1"/>
    <col min="12802" max="12802" width="8.7109375" style="189" customWidth="1"/>
    <col min="12803" max="12803" width="3.7109375" style="189" customWidth="1"/>
    <col min="12804" max="12804" width="11.7109375" style="189" customWidth="1"/>
    <col min="12805" max="12805" width="85.7109375" style="189" customWidth="1"/>
    <col min="12806" max="12806" width="7.7109375" style="189" customWidth="1"/>
    <col min="12807" max="12807" width="12.7109375" style="189" customWidth="1"/>
    <col min="12808" max="12809" width="15.7109375" style="189" customWidth="1"/>
    <col min="12810" max="12811" width="11.7109375" style="189" customWidth="1"/>
    <col min="12812" max="13056" width="8.5703125" style="189"/>
    <col min="13057" max="13057" width="11.7109375" style="189" customWidth="1"/>
    <col min="13058" max="13058" width="8.7109375" style="189" customWidth="1"/>
    <col min="13059" max="13059" width="3.7109375" style="189" customWidth="1"/>
    <col min="13060" max="13060" width="11.7109375" style="189" customWidth="1"/>
    <col min="13061" max="13061" width="85.7109375" style="189" customWidth="1"/>
    <col min="13062" max="13062" width="7.7109375" style="189" customWidth="1"/>
    <col min="13063" max="13063" width="12.7109375" style="189" customWidth="1"/>
    <col min="13064" max="13065" width="15.7109375" style="189" customWidth="1"/>
    <col min="13066" max="13067" width="11.7109375" style="189" customWidth="1"/>
    <col min="13068" max="13312" width="8.5703125" style="189"/>
    <col min="13313" max="13313" width="11.7109375" style="189" customWidth="1"/>
    <col min="13314" max="13314" width="8.7109375" style="189" customWidth="1"/>
    <col min="13315" max="13315" width="3.7109375" style="189" customWidth="1"/>
    <col min="13316" max="13316" width="11.7109375" style="189" customWidth="1"/>
    <col min="13317" max="13317" width="85.7109375" style="189" customWidth="1"/>
    <col min="13318" max="13318" width="7.7109375" style="189" customWidth="1"/>
    <col min="13319" max="13319" width="12.7109375" style="189" customWidth="1"/>
    <col min="13320" max="13321" width="15.7109375" style="189" customWidth="1"/>
    <col min="13322" max="13323" width="11.7109375" style="189" customWidth="1"/>
    <col min="13324" max="13568" width="8.5703125" style="189"/>
    <col min="13569" max="13569" width="11.7109375" style="189" customWidth="1"/>
    <col min="13570" max="13570" width="8.7109375" style="189" customWidth="1"/>
    <col min="13571" max="13571" width="3.7109375" style="189" customWidth="1"/>
    <col min="13572" max="13572" width="11.7109375" style="189" customWidth="1"/>
    <col min="13573" max="13573" width="85.7109375" style="189" customWidth="1"/>
    <col min="13574" max="13574" width="7.7109375" style="189" customWidth="1"/>
    <col min="13575" max="13575" width="12.7109375" style="189" customWidth="1"/>
    <col min="13576" max="13577" width="15.7109375" style="189" customWidth="1"/>
    <col min="13578" max="13579" width="11.7109375" style="189" customWidth="1"/>
    <col min="13580" max="13824" width="8.5703125" style="189"/>
    <col min="13825" max="13825" width="11.7109375" style="189" customWidth="1"/>
    <col min="13826" max="13826" width="8.7109375" style="189" customWidth="1"/>
    <col min="13827" max="13827" width="3.7109375" style="189" customWidth="1"/>
    <col min="13828" max="13828" width="11.7109375" style="189" customWidth="1"/>
    <col min="13829" max="13829" width="85.7109375" style="189" customWidth="1"/>
    <col min="13830" max="13830" width="7.7109375" style="189" customWidth="1"/>
    <col min="13831" max="13831" width="12.7109375" style="189" customWidth="1"/>
    <col min="13832" max="13833" width="15.7109375" style="189" customWidth="1"/>
    <col min="13834" max="13835" width="11.7109375" style="189" customWidth="1"/>
    <col min="13836" max="14080" width="8.5703125" style="189"/>
    <col min="14081" max="14081" width="11.7109375" style="189" customWidth="1"/>
    <col min="14082" max="14082" width="8.7109375" style="189" customWidth="1"/>
    <col min="14083" max="14083" width="3.7109375" style="189" customWidth="1"/>
    <col min="14084" max="14084" width="11.7109375" style="189" customWidth="1"/>
    <col min="14085" max="14085" width="85.7109375" style="189" customWidth="1"/>
    <col min="14086" max="14086" width="7.7109375" style="189" customWidth="1"/>
    <col min="14087" max="14087" width="12.7109375" style="189" customWidth="1"/>
    <col min="14088" max="14089" width="15.7109375" style="189" customWidth="1"/>
    <col min="14090" max="14091" width="11.7109375" style="189" customWidth="1"/>
    <col min="14092" max="14336" width="8.5703125" style="189"/>
    <col min="14337" max="14337" width="11.7109375" style="189" customWidth="1"/>
    <col min="14338" max="14338" width="8.7109375" style="189" customWidth="1"/>
    <col min="14339" max="14339" width="3.7109375" style="189" customWidth="1"/>
    <col min="14340" max="14340" width="11.7109375" style="189" customWidth="1"/>
    <col min="14341" max="14341" width="85.7109375" style="189" customWidth="1"/>
    <col min="14342" max="14342" width="7.7109375" style="189" customWidth="1"/>
    <col min="14343" max="14343" width="12.7109375" style="189" customWidth="1"/>
    <col min="14344" max="14345" width="15.7109375" style="189" customWidth="1"/>
    <col min="14346" max="14347" width="11.7109375" style="189" customWidth="1"/>
    <col min="14348" max="14592" width="8.5703125" style="189"/>
    <col min="14593" max="14593" width="11.7109375" style="189" customWidth="1"/>
    <col min="14594" max="14594" width="8.7109375" style="189" customWidth="1"/>
    <col min="14595" max="14595" width="3.7109375" style="189" customWidth="1"/>
    <col min="14596" max="14596" width="11.7109375" style="189" customWidth="1"/>
    <col min="14597" max="14597" width="85.7109375" style="189" customWidth="1"/>
    <col min="14598" max="14598" width="7.7109375" style="189" customWidth="1"/>
    <col min="14599" max="14599" width="12.7109375" style="189" customWidth="1"/>
    <col min="14600" max="14601" width="15.7109375" style="189" customWidth="1"/>
    <col min="14602" max="14603" width="11.7109375" style="189" customWidth="1"/>
    <col min="14604" max="14848" width="8.5703125" style="189"/>
    <col min="14849" max="14849" width="11.7109375" style="189" customWidth="1"/>
    <col min="14850" max="14850" width="8.7109375" style="189" customWidth="1"/>
    <col min="14851" max="14851" width="3.7109375" style="189" customWidth="1"/>
    <col min="14852" max="14852" width="11.7109375" style="189" customWidth="1"/>
    <col min="14853" max="14853" width="85.7109375" style="189" customWidth="1"/>
    <col min="14854" max="14854" width="7.7109375" style="189" customWidth="1"/>
    <col min="14855" max="14855" width="12.7109375" style="189" customWidth="1"/>
    <col min="14856" max="14857" width="15.7109375" style="189" customWidth="1"/>
    <col min="14858" max="14859" width="11.7109375" style="189" customWidth="1"/>
    <col min="14860" max="15104" width="8.5703125" style="189"/>
    <col min="15105" max="15105" width="11.7109375" style="189" customWidth="1"/>
    <col min="15106" max="15106" width="8.7109375" style="189" customWidth="1"/>
    <col min="15107" max="15107" width="3.7109375" style="189" customWidth="1"/>
    <col min="15108" max="15108" width="11.7109375" style="189" customWidth="1"/>
    <col min="15109" max="15109" width="85.7109375" style="189" customWidth="1"/>
    <col min="15110" max="15110" width="7.7109375" style="189" customWidth="1"/>
    <col min="15111" max="15111" width="12.7109375" style="189" customWidth="1"/>
    <col min="15112" max="15113" width="15.7109375" style="189" customWidth="1"/>
    <col min="15114" max="15115" width="11.7109375" style="189" customWidth="1"/>
    <col min="15116" max="15360" width="8.5703125" style="189"/>
    <col min="15361" max="15361" width="11.7109375" style="189" customWidth="1"/>
    <col min="15362" max="15362" width="8.7109375" style="189" customWidth="1"/>
    <col min="15363" max="15363" width="3.7109375" style="189" customWidth="1"/>
    <col min="15364" max="15364" width="11.7109375" style="189" customWidth="1"/>
    <col min="15365" max="15365" width="85.7109375" style="189" customWidth="1"/>
    <col min="15366" max="15366" width="7.7109375" style="189" customWidth="1"/>
    <col min="15367" max="15367" width="12.7109375" style="189" customWidth="1"/>
    <col min="15368" max="15369" width="15.7109375" style="189" customWidth="1"/>
    <col min="15370" max="15371" width="11.7109375" style="189" customWidth="1"/>
    <col min="15372" max="15616" width="8.5703125" style="189"/>
    <col min="15617" max="15617" width="11.7109375" style="189" customWidth="1"/>
    <col min="15618" max="15618" width="8.7109375" style="189" customWidth="1"/>
    <col min="15619" max="15619" width="3.7109375" style="189" customWidth="1"/>
    <col min="15620" max="15620" width="11.7109375" style="189" customWidth="1"/>
    <col min="15621" max="15621" width="85.7109375" style="189" customWidth="1"/>
    <col min="15622" max="15622" width="7.7109375" style="189" customWidth="1"/>
    <col min="15623" max="15623" width="12.7109375" style="189" customWidth="1"/>
    <col min="15624" max="15625" width="15.7109375" style="189" customWidth="1"/>
    <col min="15626" max="15627" width="11.7109375" style="189" customWidth="1"/>
    <col min="15628" max="15872" width="8.5703125" style="189"/>
    <col min="15873" max="15873" width="11.7109375" style="189" customWidth="1"/>
    <col min="15874" max="15874" width="8.7109375" style="189" customWidth="1"/>
    <col min="15875" max="15875" width="3.7109375" style="189" customWidth="1"/>
    <col min="15876" max="15876" width="11.7109375" style="189" customWidth="1"/>
    <col min="15877" max="15877" width="85.7109375" style="189" customWidth="1"/>
    <col min="15878" max="15878" width="7.7109375" style="189" customWidth="1"/>
    <col min="15879" max="15879" width="12.7109375" style="189" customWidth="1"/>
    <col min="15880" max="15881" width="15.7109375" style="189" customWidth="1"/>
    <col min="15882" max="15883" width="11.7109375" style="189" customWidth="1"/>
    <col min="15884" max="16128" width="8.5703125" style="189"/>
    <col min="16129" max="16129" width="11.7109375" style="189" customWidth="1"/>
    <col min="16130" max="16130" width="8.7109375" style="189" customWidth="1"/>
    <col min="16131" max="16131" width="3.7109375" style="189" customWidth="1"/>
    <col min="16132" max="16132" width="11.7109375" style="189" customWidth="1"/>
    <col min="16133" max="16133" width="85.7109375" style="189" customWidth="1"/>
    <col min="16134" max="16134" width="7.7109375" style="189" customWidth="1"/>
    <col min="16135" max="16135" width="12.7109375" style="189" customWidth="1"/>
    <col min="16136" max="16137" width="15.7109375" style="189" customWidth="1"/>
    <col min="16138" max="16139" width="11.7109375" style="189" customWidth="1"/>
    <col min="16140" max="16384" width="8.5703125" style="189"/>
  </cols>
  <sheetData>
    <row r="1" spans="1:15" x14ac:dyDescent="0.2">
      <c r="A1" s="458"/>
      <c r="B1" s="458"/>
      <c r="C1" s="458"/>
      <c r="D1" s="458"/>
      <c r="E1" s="458"/>
      <c r="F1" s="458"/>
      <c r="G1" s="458"/>
      <c r="H1" s="458"/>
      <c r="I1" s="458"/>
      <c r="J1" s="188"/>
      <c r="K1" s="188"/>
      <c r="L1" s="188"/>
      <c r="M1" s="188"/>
      <c r="N1" s="188"/>
      <c r="O1" s="188"/>
    </row>
    <row r="2" spans="1:15" x14ac:dyDescent="0.2">
      <c r="A2" s="458"/>
      <c r="B2" s="458"/>
      <c r="C2" s="458"/>
      <c r="D2" s="458"/>
      <c r="E2" s="458"/>
      <c r="F2" s="458"/>
      <c r="G2" s="458"/>
      <c r="H2" s="458"/>
      <c r="I2" s="458"/>
      <c r="J2" s="188"/>
      <c r="K2" s="188"/>
      <c r="L2" s="188"/>
      <c r="M2" s="188"/>
      <c r="N2" s="188"/>
      <c r="O2" s="188"/>
    </row>
    <row r="3" spans="1:15" x14ac:dyDescent="0.2">
      <c r="A3" s="458" t="s">
        <v>80</v>
      </c>
      <c r="B3" s="458"/>
      <c r="C3" s="458"/>
      <c r="D3" s="458"/>
      <c r="E3" s="458"/>
      <c r="F3" s="458"/>
      <c r="G3" s="458"/>
      <c r="H3" s="458"/>
      <c r="I3" s="458"/>
      <c r="J3" s="188"/>
      <c r="K3" s="188"/>
      <c r="L3" s="188"/>
      <c r="M3" s="188"/>
      <c r="N3" s="188"/>
      <c r="O3" s="188"/>
    </row>
    <row r="4" spans="1:15" x14ac:dyDescent="0.2">
      <c r="A4" s="458" t="s">
        <v>81</v>
      </c>
      <c r="B4" s="458"/>
      <c r="C4" s="458"/>
      <c r="D4" s="458"/>
      <c r="E4" s="458"/>
      <c r="F4" s="458"/>
      <c r="G4" s="458"/>
      <c r="H4" s="458"/>
      <c r="I4" s="458"/>
      <c r="J4" s="188"/>
      <c r="K4" s="188"/>
      <c r="L4" s="188"/>
      <c r="M4" s="188"/>
      <c r="N4" s="188"/>
      <c r="O4" s="188"/>
    </row>
    <row r="5" spans="1:15" x14ac:dyDescent="0.2">
      <c r="A5" s="459" t="s">
        <v>82</v>
      </c>
      <c r="B5" s="459"/>
      <c r="C5" s="459"/>
      <c r="D5" s="459"/>
      <c r="E5" s="459"/>
      <c r="F5" s="459"/>
      <c r="G5" s="459"/>
      <c r="H5" s="459"/>
      <c r="I5" s="459"/>
      <c r="J5" s="190"/>
      <c r="K5" s="190"/>
      <c r="L5" s="191"/>
      <c r="M5" s="191"/>
      <c r="N5" s="191"/>
      <c r="O5" s="191"/>
    </row>
    <row r="6" spans="1:15" ht="13.5" thickBot="1" x14ac:dyDescent="0.25">
      <c r="A6" s="454"/>
      <c r="B6" s="454"/>
      <c r="C6" s="454"/>
      <c r="D6" s="454"/>
      <c r="E6" s="454"/>
      <c r="F6" s="454"/>
      <c r="G6" s="454"/>
      <c r="H6" s="454"/>
      <c r="I6" s="454"/>
      <c r="J6" s="188"/>
      <c r="K6" s="188"/>
      <c r="L6" s="192"/>
      <c r="M6" s="192"/>
      <c r="N6" s="192"/>
      <c r="O6" s="192"/>
    </row>
    <row r="7" spans="1:15" ht="13.5" thickTop="1" x14ac:dyDescent="0.2">
      <c r="A7" s="458"/>
      <c r="B7" s="458"/>
      <c r="C7" s="458"/>
      <c r="D7" s="458"/>
      <c r="E7" s="458"/>
      <c r="F7" s="458"/>
      <c r="G7" s="458"/>
      <c r="H7" s="458"/>
      <c r="I7" s="458"/>
      <c r="J7" s="188"/>
      <c r="K7" s="188"/>
      <c r="L7" s="192"/>
      <c r="M7" s="192"/>
      <c r="N7" s="192"/>
      <c r="O7" s="192"/>
    </row>
    <row r="8" spans="1:15" x14ac:dyDescent="0.2">
      <c r="A8" s="460" t="s">
        <v>100</v>
      </c>
      <c r="B8" s="460"/>
      <c r="C8" s="460"/>
      <c r="D8" s="460"/>
      <c r="E8" s="460"/>
      <c r="F8" s="460"/>
      <c r="G8" s="460"/>
      <c r="H8" s="460"/>
      <c r="I8" s="460"/>
      <c r="J8" s="192"/>
      <c r="K8" s="192"/>
      <c r="L8" s="192"/>
      <c r="M8" s="192"/>
      <c r="N8" s="192"/>
      <c r="O8" s="192"/>
    </row>
    <row r="9" spans="1:15" s="73" customFormat="1" ht="30" customHeight="1" x14ac:dyDescent="0.2">
      <c r="A9" s="344" t="s">
        <v>457</v>
      </c>
      <c r="B9" s="344"/>
      <c r="C9" s="344"/>
      <c r="D9" s="344"/>
      <c r="E9" s="344"/>
      <c r="F9" s="344"/>
      <c r="G9" s="344"/>
      <c r="H9" s="344"/>
      <c r="I9" s="344"/>
      <c r="J9" s="344"/>
    </row>
    <row r="10" spans="1:15" s="73" customFormat="1" ht="15" customHeight="1" x14ac:dyDescent="0.2">
      <c r="A10" s="345"/>
      <c r="B10" s="345"/>
      <c r="C10" s="345"/>
      <c r="D10" s="345"/>
      <c r="E10" s="345"/>
      <c r="F10" s="345"/>
      <c r="G10" s="345"/>
      <c r="H10" s="345"/>
      <c r="I10" s="345"/>
      <c r="J10" s="345"/>
    </row>
    <row r="11" spans="1:15" s="73" customFormat="1" ht="15" customHeight="1" x14ac:dyDescent="0.2">
      <c r="A11" s="74"/>
      <c r="B11" s="75" t="s">
        <v>458</v>
      </c>
      <c r="C11" s="474" t="s">
        <v>460</v>
      </c>
      <c r="D11" s="474"/>
      <c r="E11" s="474"/>
      <c r="F11" s="78"/>
      <c r="G11" s="74"/>
      <c r="H11" s="346"/>
      <c r="I11" s="346"/>
      <c r="J11" s="79"/>
    </row>
    <row r="12" spans="1:15" s="85" customFormat="1" ht="15" customHeight="1" x14ac:dyDescent="0.2">
      <c r="A12" s="80"/>
      <c r="B12" s="81"/>
      <c r="C12" s="82"/>
      <c r="D12" s="83"/>
      <c r="E12" s="80"/>
      <c r="F12" s="84"/>
      <c r="G12" s="80"/>
      <c r="H12" s="81"/>
      <c r="I12" s="81"/>
      <c r="J12" s="79"/>
    </row>
    <row r="13" spans="1:15" s="73" customFormat="1" ht="15" customHeight="1" x14ac:dyDescent="0.2">
      <c r="A13" s="74"/>
      <c r="B13" s="75" t="s">
        <v>84</v>
      </c>
      <c r="C13" s="475" t="s">
        <v>459</v>
      </c>
      <c r="D13" s="475"/>
      <c r="E13" s="475"/>
      <c r="J13" s="85"/>
    </row>
    <row r="14" spans="1:15" s="73" customFormat="1" ht="15" customHeight="1" x14ac:dyDescent="0.2">
      <c r="A14" s="74"/>
      <c r="B14" s="75" t="s">
        <v>85</v>
      </c>
      <c r="C14" s="475" t="s">
        <v>271</v>
      </c>
      <c r="D14" s="475"/>
      <c r="E14" s="475"/>
      <c r="J14" s="85"/>
    </row>
    <row r="15" spans="1:15" s="73" customFormat="1" ht="15" customHeight="1" x14ac:dyDescent="0.2">
      <c r="A15" s="74"/>
      <c r="B15" s="75" t="s">
        <v>86</v>
      </c>
      <c r="C15" s="475" t="s">
        <v>272</v>
      </c>
      <c r="D15" s="475"/>
      <c r="E15" s="475"/>
      <c r="J15" s="85"/>
    </row>
    <row r="16" spans="1:15" x14ac:dyDescent="0.2">
      <c r="A16" s="193"/>
      <c r="B16" s="193"/>
      <c r="C16" s="193"/>
      <c r="D16" s="193"/>
      <c r="E16" s="193"/>
      <c r="F16" s="193"/>
      <c r="G16" s="193"/>
      <c r="H16" s="193"/>
      <c r="I16" s="193"/>
      <c r="J16" s="192"/>
      <c r="K16" s="192"/>
      <c r="L16" s="192"/>
      <c r="M16" s="192"/>
      <c r="N16" s="192"/>
      <c r="O16" s="192"/>
    </row>
    <row r="17" spans="1:11" s="197" customFormat="1" ht="51.75" customHeight="1" x14ac:dyDescent="0.2">
      <c r="A17" s="194" t="s">
        <v>101</v>
      </c>
      <c r="B17" s="410" t="s">
        <v>451</v>
      </c>
      <c r="C17" s="411"/>
      <c r="D17" s="412" t="s">
        <v>449</v>
      </c>
      <c r="E17" s="413"/>
      <c r="F17" s="413"/>
      <c r="G17" s="413"/>
      <c r="H17" s="413"/>
      <c r="I17" s="414"/>
      <c r="J17" s="195"/>
      <c r="K17" s="196"/>
    </row>
    <row r="18" spans="1:11" s="197" customFormat="1" x14ac:dyDescent="0.2">
      <c r="A18" s="415" t="s">
        <v>102</v>
      </c>
      <c r="B18" s="416"/>
      <c r="C18" s="417"/>
      <c r="D18" s="198" t="s">
        <v>96</v>
      </c>
      <c r="E18" s="199"/>
      <c r="F18" s="418" t="s">
        <v>103</v>
      </c>
      <c r="G18" s="419"/>
      <c r="H18" s="420"/>
      <c r="I18" s="200">
        <f>SUM(I22:I26)</f>
        <v>0</v>
      </c>
      <c r="J18" s="195"/>
      <c r="K18" s="196"/>
    </row>
    <row r="19" spans="1:11" s="197" customFormat="1" x14ac:dyDescent="0.2">
      <c r="A19" s="421" t="s">
        <v>95</v>
      </c>
      <c r="B19" s="422"/>
      <c r="C19" s="423"/>
      <c r="D19" s="427" t="s">
        <v>104</v>
      </c>
      <c r="E19" s="428" t="s">
        <v>105</v>
      </c>
      <c r="F19" s="428" t="s">
        <v>76</v>
      </c>
      <c r="G19" s="428" t="s">
        <v>106</v>
      </c>
      <c r="H19" s="427" t="s">
        <v>107</v>
      </c>
      <c r="I19" s="427" t="s">
        <v>108</v>
      </c>
      <c r="J19" s="195"/>
      <c r="K19" s="196"/>
    </row>
    <row r="20" spans="1:11" s="197" customFormat="1" x14ac:dyDescent="0.2">
      <c r="A20" s="424"/>
      <c r="B20" s="425"/>
      <c r="C20" s="426"/>
      <c r="D20" s="427"/>
      <c r="E20" s="428"/>
      <c r="F20" s="428"/>
      <c r="G20" s="428"/>
      <c r="H20" s="427"/>
      <c r="I20" s="427"/>
      <c r="J20" s="195"/>
      <c r="K20" s="196"/>
    </row>
    <row r="21" spans="1:11" s="197" customFormat="1" x14ac:dyDescent="0.2">
      <c r="A21" s="201" t="s">
        <v>109</v>
      </c>
      <c r="B21" s="429" t="s">
        <v>78</v>
      </c>
      <c r="C21" s="430"/>
      <c r="D21" s="427"/>
      <c r="E21" s="428"/>
      <c r="F21" s="428"/>
      <c r="G21" s="428"/>
      <c r="H21" s="427"/>
      <c r="I21" s="427"/>
      <c r="J21" s="195"/>
      <c r="K21" s="196"/>
    </row>
    <row r="22" spans="1:11" s="197" customFormat="1" ht="24" x14ac:dyDescent="0.2">
      <c r="A22" s="202"/>
      <c r="B22" s="203"/>
      <c r="C22" s="203"/>
      <c r="D22" s="202" t="s">
        <v>135</v>
      </c>
      <c r="E22" s="204" t="s">
        <v>188</v>
      </c>
      <c r="F22" s="202" t="s">
        <v>133</v>
      </c>
      <c r="G22" s="205">
        <v>1.1499999999999999</v>
      </c>
      <c r="H22" s="122"/>
      <c r="I22" s="206">
        <f>TRUNC((G22*H22),2)</f>
        <v>0</v>
      </c>
      <c r="J22" s="195"/>
      <c r="K22" s="196"/>
    </row>
    <row r="23" spans="1:11" s="197" customFormat="1" x14ac:dyDescent="0.2">
      <c r="A23" s="202"/>
      <c r="B23" s="203"/>
      <c r="C23" s="203"/>
      <c r="D23" s="202" t="s">
        <v>135</v>
      </c>
      <c r="E23" s="204" t="s">
        <v>191</v>
      </c>
      <c r="F23" s="202" t="s">
        <v>178</v>
      </c>
      <c r="G23" s="205">
        <v>8.7999999999999995E-2</v>
      </c>
      <c r="H23" s="122"/>
      <c r="I23" s="206">
        <f>TRUNC((G23*H23),2)</f>
        <v>0</v>
      </c>
      <c r="J23" s="195"/>
      <c r="K23" s="196"/>
    </row>
    <row r="24" spans="1:11" s="197" customFormat="1" x14ac:dyDescent="0.2">
      <c r="A24" s="202"/>
      <c r="B24" s="203"/>
      <c r="C24" s="203"/>
      <c r="D24" s="202" t="s">
        <v>135</v>
      </c>
      <c r="E24" s="204" t="s">
        <v>190</v>
      </c>
      <c r="F24" s="202" t="s">
        <v>179</v>
      </c>
      <c r="G24" s="205">
        <v>9.2999999999999999E-2</v>
      </c>
      <c r="H24" s="122"/>
      <c r="I24" s="206">
        <f>TRUNC((G24*H24),2)</f>
        <v>0</v>
      </c>
      <c r="J24" s="195"/>
      <c r="K24" s="196"/>
    </row>
    <row r="25" spans="1:11" s="197" customFormat="1" x14ac:dyDescent="0.2">
      <c r="A25" s="202"/>
      <c r="B25" s="203"/>
      <c r="C25" s="203"/>
      <c r="D25" s="207" t="s">
        <v>136</v>
      </c>
      <c r="E25" s="208" t="s">
        <v>189</v>
      </c>
      <c r="F25" s="207" t="s">
        <v>138</v>
      </c>
      <c r="G25" s="209">
        <v>0.36299999999999999</v>
      </c>
      <c r="H25" s="122"/>
      <c r="I25" s="206">
        <f t="shared" ref="I25:I26" si="0">TRUNC((G25*H25),2)</f>
        <v>0</v>
      </c>
      <c r="J25" s="195"/>
      <c r="K25" s="196"/>
    </row>
    <row r="26" spans="1:11" s="197" customFormat="1" x14ac:dyDescent="0.2">
      <c r="A26" s="202"/>
      <c r="B26" s="203"/>
      <c r="C26" s="203"/>
      <c r="D26" s="207" t="s">
        <v>136</v>
      </c>
      <c r="E26" s="208" t="s">
        <v>177</v>
      </c>
      <c r="F26" s="207" t="s">
        <v>138</v>
      </c>
      <c r="G26" s="209">
        <v>0.54400000000000004</v>
      </c>
      <c r="H26" s="122"/>
      <c r="I26" s="206">
        <f t="shared" si="0"/>
        <v>0</v>
      </c>
      <c r="J26" s="195"/>
      <c r="K26" s="196"/>
    </row>
    <row r="27" spans="1:11" s="197" customFormat="1" x14ac:dyDescent="0.2">
      <c r="A27" s="442" t="s">
        <v>110</v>
      </c>
      <c r="B27" s="443"/>
      <c r="C27" s="444"/>
      <c r="D27" s="451"/>
      <c r="E27" s="452"/>
      <c r="F27" s="452"/>
      <c r="G27" s="452"/>
      <c r="H27" s="452"/>
      <c r="I27" s="453"/>
      <c r="J27" s="195"/>
      <c r="K27" s="196"/>
    </row>
    <row r="28" spans="1:11" s="197" customFormat="1" x14ac:dyDescent="0.2">
      <c r="A28" s="445"/>
      <c r="B28" s="446"/>
      <c r="C28" s="447"/>
      <c r="D28" s="451"/>
      <c r="E28" s="452"/>
      <c r="F28" s="452"/>
      <c r="G28" s="452"/>
      <c r="H28" s="452"/>
      <c r="I28" s="453"/>
      <c r="J28" s="195"/>
      <c r="K28" s="196"/>
    </row>
    <row r="29" spans="1:11" s="197" customFormat="1" x14ac:dyDescent="0.2">
      <c r="A29" s="448"/>
      <c r="B29" s="449"/>
      <c r="C29" s="450"/>
      <c r="D29" s="451"/>
      <c r="E29" s="452"/>
      <c r="F29" s="452"/>
      <c r="G29" s="452"/>
      <c r="H29" s="452"/>
      <c r="I29" s="453"/>
      <c r="J29" s="195"/>
      <c r="K29" s="196"/>
    </row>
    <row r="30" spans="1:11" s="197" customFormat="1" x14ac:dyDescent="0.2">
      <c r="A30" s="210"/>
      <c r="B30" s="210"/>
      <c r="C30" s="210"/>
      <c r="D30" s="211"/>
      <c r="E30" s="211"/>
      <c r="F30" s="211"/>
      <c r="G30" s="211"/>
      <c r="H30" s="211"/>
      <c r="I30" s="212"/>
      <c r="J30" s="213"/>
      <c r="K30" s="213"/>
    </row>
    <row r="31" spans="1:11" s="197" customFormat="1" x14ac:dyDescent="0.2">
      <c r="A31" s="214" t="s">
        <v>101</v>
      </c>
      <c r="B31" s="399" t="s">
        <v>22</v>
      </c>
      <c r="C31" s="399"/>
      <c r="D31" s="400" t="str">
        <f>Planilha!B102</f>
        <v>Janela J1 - 360x200cm (c/contramarco, vidros 6mm, borracha de vedação, acessórios e peitoril de granito)</v>
      </c>
      <c r="E31" s="400"/>
      <c r="F31" s="400"/>
      <c r="G31" s="400"/>
      <c r="H31" s="400"/>
      <c r="I31" s="400"/>
      <c r="J31" s="213"/>
      <c r="K31" s="213"/>
    </row>
    <row r="32" spans="1:11" s="197" customFormat="1" x14ac:dyDescent="0.2">
      <c r="A32" s="401" t="s">
        <v>102</v>
      </c>
      <c r="B32" s="401"/>
      <c r="C32" s="401"/>
      <c r="D32" s="215" t="s">
        <v>96</v>
      </c>
      <c r="E32" s="216">
        <v>94569</v>
      </c>
      <c r="F32" s="402" t="s">
        <v>103</v>
      </c>
      <c r="G32" s="402"/>
      <c r="H32" s="402"/>
      <c r="I32" s="217">
        <f>SUM(I36:I38)</f>
        <v>0</v>
      </c>
      <c r="J32" s="213"/>
      <c r="K32" s="213"/>
    </row>
    <row r="33" spans="1:11" s="197" customFormat="1" x14ac:dyDescent="0.2">
      <c r="A33" s="455" t="s">
        <v>95</v>
      </c>
      <c r="B33" s="455"/>
      <c r="C33" s="455"/>
      <c r="D33" s="456" t="s">
        <v>104</v>
      </c>
      <c r="E33" s="457" t="s">
        <v>105</v>
      </c>
      <c r="F33" s="457" t="s">
        <v>76</v>
      </c>
      <c r="G33" s="457" t="s">
        <v>106</v>
      </c>
      <c r="H33" s="456" t="s">
        <v>107</v>
      </c>
      <c r="I33" s="463" t="s">
        <v>108</v>
      </c>
      <c r="J33" s="213"/>
      <c r="K33" s="213"/>
    </row>
    <row r="34" spans="1:11" s="197" customFormat="1" x14ac:dyDescent="0.2">
      <c r="A34" s="455"/>
      <c r="B34" s="455"/>
      <c r="C34" s="455"/>
      <c r="D34" s="456"/>
      <c r="E34" s="457"/>
      <c r="F34" s="457"/>
      <c r="G34" s="457"/>
      <c r="H34" s="456"/>
      <c r="I34" s="463"/>
      <c r="J34" s="213"/>
      <c r="K34" s="213"/>
    </row>
    <row r="35" spans="1:11" s="197" customFormat="1" x14ac:dyDescent="0.2">
      <c r="A35" s="218" t="s">
        <v>109</v>
      </c>
      <c r="B35" s="464" t="s">
        <v>78</v>
      </c>
      <c r="C35" s="464"/>
      <c r="D35" s="456"/>
      <c r="E35" s="457"/>
      <c r="F35" s="457"/>
      <c r="G35" s="457"/>
      <c r="H35" s="456"/>
      <c r="I35" s="463"/>
      <c r="J35" s="213"/>
      <c r="K35" s="213"/>
    </row>
    <row r="36" spans="1:11" s="197" customFormat="1" ht="24" x14ac:dyDescent="0.2">
      <c r="A36" s="218"/>
      <c r="B36" s="219"/>
      <c r="C36" s="219"/>
      <c r="D36" s="218" t="s">
        <v>252</v>
      </c>
      <c r="E36" s="220" t="s">
        <v>253</v>
      </c>
      <c r="F36" s="218" t="s">
        <v>120</v>
      </c>
      <c r="G36" s="221">
        <f>3.6*2</f>
        <v>7.2</v>
      </c>
      <c r="H36" s="122"/>
      <c r="I36" s="222">
        <f>TRUNC((G36*H36),2)</f>
        <v>0</v>
      </c>
      <c r="J36" s="213"/>
      <c r="K36" s="213"/>
    </row>
    <row r="37" spans="1:11" s="197" customFormat="1" x14ac:dyDescent="0.2">
      <c r="A37" s="218"/>
      <c r="B37" s="219"/>
      <c r="C37" s="219"/>
      <c r="D37" s="218" t="s">
        <v>252</v>
      </c>
      <c r="E37" s="223" t="s">
        <v>254</v>
      </c>
      <c r="F37" s="218" t="s">
        <v>128</v>
      </c>
      <c r="G37" s="224">
        <f>(3.6+2)*2</f>
        <v>11.2</v>
      </c>
      <c r="H37" s="122"/>
      <c r="I37" s="222">
        <f>TRUNC((G37*H37),2)</f>
        <v>0</v>
      </c>
      <c r="J37" s="213"/>
      <c r="K37" s="213"/>
    </row>
    <row r="38" spans="1:11" s="197" customFormat="1" x14ac:dyDescent="0.2">
      <c r="A38" s="218"/>
      <c r="B38" s="219"/>
      <c r="C38" s="219"/>
      <c r="D38" s="218" t="s">
        <v>252</v>
      </c>
      <c r="E38" s="223" t="s">
        <v>274</v>
      </c>
      <c r="F38" s="218" t="s">
        <v>120</v>
      </c>
      <c r="G38" s="224">
        <f>3.6*0.29</f>
        <v>1.044</v>
      </c>
      <c r="H38" s="122"/>
      <c r="I38" s="222">
        <f>TRUNC((G38*H38),2)</f>
        <v>0</v>
      </c>
      <c r="J38" s="213"/>
      <c r="K38" s="213"/>
    </row>
    <row r="39" spans="1:11" s="197" customFormat="1" x14ac:dyDescent="0.2">
      <c r="A39" s="396" t="s">
        <v>110</v>
      </c>
      <c r="B39" s="396"/>
      <c r="C39" s="396"/>
      <c r="D39" s="398"/>
      <c r="E39" s="398"/>
      <c r="F39" s="398"/>
      <c r="G39" s="398"/>
      <c r="H39" s="398"/>
      <c r="I39" s="398"/>
      <c r="J39" s="213"/>
      <c r="K39" s="213"/>
    </row>
    <row r="40" spans="1:11" s="197" customFormat="1" x14ac:dyDescent="0.2">
      <c r="A40" s="396"/>
      <c r="B40" s="396"/>
      <c r="C40" s="396"/>
      <c r="D40" s="398"/>
      <c r="E40" s="398"/>
      <c r="F40" s="398"/>
      <c r="G40" s="398"/>
      <c r="H40" s="398"/>
      <c r="I40" s="398"/>
      <c r="J40" s="213"/>
      <c r="K40" s="213"/>
    </row>
    <row r="41" spans="1:11" s="197" customFormat="1" x14ac:dyDescent="0.2">
      <c r="A41" s="396"/>
      <c r="B41" s="396"/>
      <c r="C41" s="396"/>
      <c r="D41" s="398"/>
      <c r="E41" s="398"/>
      <c r="F41" s="398"/>
      <c r="G41" s="398"/>
      <c r="H41" s="398"/>
      <c r="I41" s="398"/>
      <c r="J41" s="213"/>
      <c r="K41" s="213"/>
    </row>
    <row r="42" spans="1:11" s="197" customFormat="1" x14ac:dyDescent="0.2">
      <c r="A42" s="210"/>
      <c r="B42" s="210"/>
      <c r="C42" s="210"/>
      <c r="D42" s="211"/>
      <c r="E42" s="211"/>
      <c r="F42" s="211"/>
      <c r="G42" s="211"/>
      <c r="H42" s="211"/>
      <c r="I42" s="212"/>
      <c r="J42" s="213"/>
      <c r="K42" s="213"/>
    </row>
    <row r="43" spans="1:11" s="197" customFormat="1" x14ac:dyDescent="0.2">
      <c r="A43" s="214" t="s">
        <v>101</v>
      </c>
      <c r="B43" s="399" t="s">
        <v>166</v>
      </c>
      <c r="C43" s="399"/>
      <c r="D43" s="400" t="str">
        <f>Planilha!B103</f>
        <v>Janela J2 - 370x200cm (c/contramarco, vidros 6mm, borracha de vedação, acessórios e peitoril de granito)</v>
      </c>
      <c r="E43" s="400"/>
      <c r="F43" s="400"/>
      <c r="G43" s="400"/>
      <c r="H43" s="400"/>
      <c r="I43" s="400"/>
      <c r="J43" s="213"/>
      <c r="K43" s="213"/>
    </row>
    <row r="44" spans="1:11" s="197" customFormat="1" x14ac:dyDescent="0.2">
      <c r="A44" s="401" t="s">
        <v>102</v>
      </c>
      <c r="B44" s="401"/>
      <c r="C44" s="401"/>
      <c r="D44" s="215" t="s">
        <v>96</v>
      </c>
      <c r="E44" s="216">
        <v>94569</v>
      </c>
      <c r="F44" s="402" t="s">
        <v>103</v>
      </c>
      <c r="G44" s="402"/>
      <c r="H44" s="402"/>
      <c r="I44" s="217">
        <f>SUM(I48:I50)</f>
        <v>0</v>
      </c>
      <c r="J44" s="213"/>
      <c r="K44" s="213"/>
    </row>
    <row r="45" spans="1:11" s="197" customFormat="1" x14ac:dyDescent="0.2">
      <c r="A45" s="455" t="s">
        <v>95</v>
      </c>
      <c r="B45" s="455"/>
      <c r="C45" s="455"/>
      <c r="D45" s="456" t="s">
        <v>104</v>
      </c>
      <c r="E45" s="457" t="s">
        <v>105</v>
      </c>
      <c r="F45" s="457" t="s">
        <v>76</v>
      </c>
      <c r="G45" s="457" t="s">
        <v>106</v>
      </c>
      <c r="H45" s="456" t="s">
        <v>107</v>
      </c>
      <c r="I45" s="463" t="s">
        <v>108</v>
      </c>
      <c r="J45" s="213"/>
      <c r="K45" s="213"/>
    </row>
    <row r="46" spans="1:11" s="197" customFormat="1" x14ac:dyDescent="0.2">
      <c r="A46" s="455"/>
      <c r="B46" s="455"/>
      <c r="C46" s="455"/>
      <c r="D46" s="456"/>
      <c r="E46" s="457"/>
      <c r="F46" s="457"/>
      <c r="G46" s="457"/>
      <c r="H46" s="456"/>
      <c r="I46" s="463"/>
      <c r="J46" s="213"/>
      <c r="K46" s="213"/>
    </row>
    <row r="47" spans="1:11" s="197" customFormat="1" x14ac:dyDescent="0.2">
      <c r="A47" s="218" t="s">
        <v>109</v>
      </c>
      <c r="B47" s="464" t="s">
        <v>78</v>
      </c>
      <c r="C47" s="464"/>
      <c r="D47" s="456"/>
      <c r="E47" s="457"/>
      <c r="F47" s="457"/>
      <c r="G47" s="457"/>
      <c r="H47" s="456"/>
      <c r="I47" s="463"/>
      <c r="J47" s="213"/>
      <c r="K47" s="213"/>
    </row>
    <row r="48" spans="1:11" s="197" customFormat="1" ht="24" x14ac:dyDescent="0.2">
      <c r="A48" s="218"/>
      <c r="B48" s="219"/>
      <c r="C48" s="219"/>
      <c r="D48" s="218" t="s">
        <v>252</v>
      </c>
      <c r="E48" s="220" t="s">
        <v>253</v>
      </c>
      <c r="F48" s="218" t="s">
        <v>120</v>
      </c>
      <c r="G48" s="221">
        <f>3.7*2</f>
        <v>7.4</v>
      </c>
      <c r="H48" s="122"/>
      <c r="I48" s="222">
        <f>TRUNC((G48*H48),2)</f>
        <v>0</v>
      </c>
      <c r="J48" s="213"/>
      <c r="K48" s="213"/>
    </row>
    <row r="49" spans="1:11" s="197" customFormat="1" x14ac:dyDescent="0.2">
      <c r="A49" s="218"/>
      <c r="B49" s="219"/>
      <c r="C49" s="219"/>
      <c r="D49" s="218" t="s">
        <v>252</v>
      </c>
      <c r="E49" s="223" t="s">
        <v>254</v>
      </c>
      <c r="F49" s="218" t="s">
        <v>128</v>
      </c>
      <c r="G49" s="224">
        <f>(3.7+2)*2</f>
        <v>11.4</v>
      </c>
      <c r="H49" s="122"/>
      <c r="I49" s="222">
        <f>TRUNC((G49*H49),2)</f>
        <v>0</v>
      </c>
      <c r="J49" s="213"/>
      <c r="K49" s="213"/>
    </row>
    <row r="50" spans="1:11" s="197" customFormat="1" x14ac:dyDescent="0.2">
      <c r="A50" s="218"/>
      <c r="B50" s="219"/>
      <c r="C50" s="219"/>
      <c r="D50" s="218" t="s">
        <v>252</v>
      </c>
      <c r="E50" s="223" t="s">
        <v>274</v>
      </c>
      <c r="F50" s="218" t="s">
        <v>120</v>
      </c>
      <c r="G50" s="224">
        <f>3.7*0.29</f>
        <v>1.073</v>
      </c>
      <c r="H50" s="122"/>
      <c r="I50" s="222">
        <f>TRUNC((G50*H50),2)</f>
        <v>0</v>
      </c>
      <c r="J50" s="213"/>
      <c r="K50" s="213"/>
    </row>
    <row r="51" spans="1:11" s="197" customFormat="1" x14ac:dyDescent="0.2">
      <c r="A51" s="396" t="s">
        <v>110</v>
      </c>
      <c r="B51" s="396"/>
      <c r="C51" s="396"/>
      <c r="D51" s="398"/>
      <c r="E51" s="398"/>
      <c r="F51" s="398"/>
      <c r="G51" s="398"/>
      <c r="H51" s="398"/>
      <c r="I51" s="398"/>
      <c r="J51" s="213"/>
      <c r="K51" s="213"/>
    </row>
    <row r="52" spans="1:11" s="197" customFormat="1" x14ac:dyDescent="0.2">
      <c r="A52" s="396"/>
      <c r="B52" s="396"/>
      <c r="C52" s="396"/>
      <c r="D52" s="398"/>
      <c r="E52" s="398"/>
      <c r="F52" s="398"/>
      <c r="G52" s="398"/>
      <c r="H52" s="398"/>
      <c r="I52" s="398"/>
      <c r="J52" s="213"/>
      <c r="K52" s="213"/>
    </row>
    <row r="53" spans="1:11" s="197" customFormat="1" x14ac:dyDescent="0.2">
      <c r="A53" s="396"/>
      <c r="B53" s="396"/>
      <c r="C53" s="396"/>
      <c r="D53" s="398"/>
      <c r="E53" s="398"/>
      <c r="F53" s="398"/>
      <c r="G53" s="398"/>
      <c r="H53" s="398"/>
      <c r="I53" s="398"/>
      <c r="J53" s="213"/>
      <c r="K53" s="213"/>
    </row>
    <row r="54" spans="1:11" s="197" customFormat="1" x14ac:dyDescent="0.2">
      <c r="A54" s="210"/>
      <c r="B54" s="210"/>
      <c r="C54" s="210"/>
      <c r="D54" s="211"/>
      <c r="E54" s="211"/>
      <c r="F54" s="211"/>
      <c r="G54" s="211"/>
      <c r="H54" s="211"/>
      <c r="I54" s="212"/>
      <c r="J54" s="213"/>
      <c r="K54" s="213"/>
    </row>
    <row r="55" spans="1:11" s="197" customFormat="1" x14ac:dyDescent="0.2">
      <c r="A55" s="214" t="s">
        <v>101</v>
      </c>
      <c r="B55" s="399" t="s">
        <v>167</v>
      </c>
      <c r="C55" s="399"/>
      <c r="D55" s="400" t="str">
        <f>Planilha!B104</f>
        <v>Janela J3 - 180x200cm (c/contramarco, vidros 6mm, borracha de vedação, acessórios e peitoril de granito)</v>
      </c>
      <c r="E55" s="400"/>
      <c r="F55" s="400"/>
      <c r="G55" s="400"/>
      <c r="H55" s="400"/>
      <c r="I55" s="400"/>
      <c r="J55" s="213"/>
      <c r="K55" s="213"/>
    </row>
    <row r="56" spans="1:11" s="197" customFormat="1" x14ac:dyDescent="0.2">
      <c r="A56" s="401" t="s">
        <v>102</v>
      </c>
      <c r="B56" s="401"/>
      <c r="C56" s="401"/>
      <c r="D56" s="215" t="s">
        <v>96</v>
      </c>
      <c r="E56" s="216">
        <v>94569</v>
      </c>
      <c r="F56" s="402" t="s">
        <v>103</v>
      </c>
      <c r="G56" s="402"/>
      <c r="H56" s="402"/>
      <c r="I56" s="217">
        <f>SUM(I60:I62)</f>
        <v>0</v>
      </c>
      <c r="J56" s="213"/>
      <c r="K56" s="213"/>
    </row>
    <row r="57" spans="1:11" s="197" customFormat="1" x14ac:dyDescent="0.2">
      <c r="A57" s="455" t="s">
        <v>95</v>
      </c>
      <c r="B57" s="455"/>
      <c r="C57" s="455"/>
      <c r="D57" s="456" t="s">
        <v>104</v>
      </c>
      <c r="E57" s="457" t="s">
        <v>105</v>
      </c>
      <c r="F57" s="457" t="s">
        <v>76</v>
      </c>
      <c r="G57" s="457" t="s">
        <v>106</v>
      </c>
      <c r="H57" s="456" t="s">
        <v>107</v>
      </c>
      <c r="I57" s="463" t="s">
        <v>108</v>
      </c>
      <c r="J57" s="213"/>
      <c r="K57" s="213"/>
    </row>
    <row r="58" spans="1:11" s="197" customFormat="1" x14ac:dyDescent="0.2">
      <c r="A58" s="455"/>
      <c r="B58" s="455"/>
      <c r="C58" s="455"/>
      <c r="D58" s="456"/>
      <c r="E58" s="457"/>
      <c r="F58" s="457"/>
      <c r="G58" s="457"/>
      <c r="H58" s="456"/>
      <c r="I58" s="463"/>
      <c r="J58" s="213"/>
      <c r="K58" s="213"/>
    </row>
    <row r="59" spans="1:11" s="197" customFormat="1" x14ac:dyDescent="0.2">
      <c r="A59" s="218" t="s">
        <v>109</v>
      </c>
      <c r="B59" s="464" t="s">
        <v>78</v>
      </c>
      <c r="C59" s="464"/>
      <c r="D59" s="456"/>
      <c r="E59" s="457"/>
      <c r="F59" s="457"/>
      <c r="G59" s="457"/>
      <c r="H59" s="456"/>
      <c r="I59" s="463"/>
      <c r="J59" s="213"/>
      <c r="K59" s="213"/>
    </row>
    <row r="60" spans="1:11" s="197" customFormat="1" ht="24" x14ac:dyDescent="0.2">
      <c r="A60" s="218"/>
      <c r="B60" s="219"/>
      <c r="C60" s="219"/>
      <c r="D60" s="218" t="s">
        <v>252</v>
      </c>
      <c r="E60" s="220" t="s">
        <v>253</v>
      </c>
      <c r="F60" s="218" t="s">
        <v>120</v>
      </c>
      <c r="G60" s="221">
        <f>1.8*2</f>
        <v>3.6</v>
      </c>
      <c r="H60" s="122"/>
      <c r="I60" s="222">
        <f>TRUNC((G60*H60),2)</f>
        <v>0</v>
      </c>
      <c r="J60" s="213"/>
      <c r="K60" s="213"/>
    </row>
    <row r="61" spans="1:11" s="197" customFormat="1" x14ac:dyDescent="0.2">
      <c r="A61" s="218"/>
      <c r="B61" s="219"/>
      <c r="C61" s="219"/>
      <c r="D61" s="218" t="s">
        <v>252</v>
      </c>
      <c r="E61" s="223" t="s">
        <v>254</v>
      </c>
      <c r="F61" s="218" t="s">
        <v>128</v>
      </c>
      <c r="G61" s="224">
        <f>(1.8+2)*2</f>
        <v>7.6</v>
      </c>
      <c r="H61" s="122"/>
      <c r="I61" s="222">
        <f>TRUNC((G61*H61),2)</f>
        <v>0</v>
      </c>
      <c r="J61" s="213"/>
      <c r="K61" s="213"/>
    </row>
    <row r="62" spans="1:11" s="197" customFormat="1" x14ac:dyDescent="0.2">
      <c r="A62" s="218"/>
      <c r="B62" s="219"/>
      <c r="C62" s="219"/>
      <c r="D62" s="218" t="s">
        <v>252</v>
      </c>
      <c r="E62" s="223" t="s">
        <v>274</v>
      </c>
      <c r="F62" s="218" t="s">
        <v>120</v>
      </c>
      <c r="G62" s="224">
        <f>1.8*0.29</f>
        <v>0.52200000000000002</v>
      </c>
      <c r="H62" s="122"/>
      <c r="I62" s="222">
        <f>TRUNC((G62*H62),2)</f>
        <v>0</v>
      </c>
      <c r="J62" s="213"/>
      <c r="K62" s="213"/>
    </row>
    <row r="63" spans="1:11" s="197" customFormat="1" x14ac:dyDescent="0.2">
      <c r="A63" s="396" t="s">
        <v>110</v>
      </c>
      <c r="B63" s="396"/>
      <c r="C63" s="396"/>
      <c r="D63" s="398"/>
      <c r="E63" s="398"/>
      <c r="F63" s="398"/>
      <c r="G63" s="398"/>
      <c r="H63" s="398"/>
      <c r="I63" s="398"/>
      <c r="J63" s="213"/>
      <c r="K63" s="213"/>
    </row>
    <row r="64" spans="1:11" s="197" customFormat="1" x14ac:dyDescent="0.2">
      <c r="A64" s="396"/>
      <c r="B64" s="396"/>
      <c r="C64" s="396"/>
      <c r="D64" s="398"/>
      <c r="E64" s="398"/>
      <c r="F64" s="398"/>
      <c r="G64" s="398"/>
      <c r="H64" s="398"/>
      <c r="I64" s="398"/>
      <c r="J64" s="213"/>
      <c r="K64" s="213"/>
    </row>
    <row r="65" spans="1:11" s="197" customFormat="1" x14ac:dyDescent="0.2">
      <c r="A65" s="396"/>
      <c r="B65" s="396"/>
      <c r="C65" s="396"/>
      <c r="D65" s="398"/>
      <c r="E65" s="398"/>
      <c r="F65" s="398"/>
      <c r="G65" s="398"/>
      <c r="H65" s="398"/>
      <c r="I65" s="398"/>
      <c r="J65" s="213"/>
      <c r="K65" s="213"/>
    </row>
    <row r="66" spans="1:11" s="197" customFormat="1" x14ac:dyDescent="0.2">
      <c r="A66" s="210"/>
      <c r="B66" s="210"/>
      <c r="C66" s="210"/>
      <c r="D66" s="211"/>
      <c r="E66" s="211"/>
      <c r="F66" s="211"/>
      <c r="G66" s="211"/>
      <c r="H66" s="211"/>
      <c r="I66" s="212"/>
      <c r="J66" s="213"/>
      <c r="K66" s="213"/>
    </row>
    <row r="67" spans="1:11" s="197" customFormat="1" x14ac:dyDescent="0.2">
      <c r="A67" s="214" t="s">
        <v>101</v>
      </c>
      <c r="B67" s="399" t="s">
        <v>192</v>
      </c>
      <c r="C67" s="399"/>
      <c r="D67" s="400" t="str">
        <f>Planilha!B105</f>
        <v>Janela J4 - 620x200cm (c/contramarco, vidros 6mm, borracha de vedação, acessórios e peitoril de granito)</v>
      </c>
      <c r="E67" s="400"/>
      <c r="F67" s="400"/>
      <c r="G67" s="400"/>
      <c r="H67" s="400"/>
      <c r="I67" s="400"/>
      <c r="J67" s="213"/>
      <c r="K67" s="213"/>
    </row>
    <row r="68" spans="1:11" s="197" customFormat="1" x14ac:dyDescent="0.2">
      <c r="A68" s="401" t="s">
        <v>102</v>
      </c>
      <c r="B68" s="401"/>
      <c r="C68" s="401"/>
      <c r="D68" s="215" t="s">
        <v>96</v>
      </c>
      <c r="E68" s="216">
        <v>94569</v>
      </c>
      <c r="F68" s="402" t="s">
        <v>103</v>
      </c>
      <c r="G68" s="402"/>
      <c r="H68" s="402"/>
      <c r="I68" s="217">
        <f>SUM(I72:I74)</f>
        <v>0</v>
      </c>
      <c r="J68" s="213"/>
      <c r="K68" s="213"/>
    </row>
    <row r="69" spans="1:11" s="197" customFormat="1" x14ac:dyDescent="0.2">
      <c r="A69" s="455" t="s">
        <v>95</v>
      </c>
      <c r="B69" s="455"/>
      <c r="C69" s="455"/>
      <c r="D69" s="456" t="s">
        <v>104</v>
      </c>
      <c r="E69" s="457" t="s">
        <v>105</v>
      </c>
      <c r="F69" s="457" t="s">
        <v>76</v>
      </c>
      <c r="G69" s="457" t="s">
        <v>106</v>
      </c>
      <c r="H69" s="456" t="s">
        <v>107</v>
      </c>
      <c r="I69" s="463" t="s">
        <v>108</v>
      </c>
      <c r="J69" s="213"/>
      <c r="K69" s="213"/>
    </row>
    <row r="70" spans="1:11" s="197" customFormat="1" x14ac:dyDescent="0.2">
      <c r="A70" s="455"/>
      <c r="B70" s="455"/>
      <c r="C70" s="455"/>
      <c r="D70" s="456"/>
      <c r="E70" s="457"/>
      <c r="F70" s="457"/>
      <c r="G70" s="457"/>
      <c r="H70" s="456"/>
      <c r="I70" s="463"/>
      <c r="J70" s="213"/>
      <c r="K70" s="213"/>
    </row>
    <row r="71" spans="1:11" s="197" customFormat="1" x14ac:dyDescent="0.2">
      <c r="A71" s="218" t="s">
        <v>109</v>
      </c>
      <c r="B71" s="464" t="s">
        <v>78</v>
      </c>
      <c r="C71" s="464"/>
      <c r="D71" s="456"/>
      <c r="E71" s="457"/>
      <c r="F71" s="457"/>
      <c r="G71" s="457"/>
      <c r="H71" s="456"/>
      <c r="I71" s="463"/>
      <c r="J71" s="213"/>
      <c r="K71" s="213"/>
    </row>
    <row r="72" spans="1:11" s="197" customFormat="1" ht="24" x14ac:dyDescent="0.2">
      <c r="A72" s="218"/>
      <c r="B72" s="219"/>
      <c r="C72" s="219"/>
      <c r="D72" s="218" t="s">
        <v>252</v>
      </c>
      <c r="E72" s="220" t="s">
        <v>253</v>
      </c>
      <c r="F72" s="218" t="s">
        <v>120</v>
      </c>
      <c r="G72" s="221">
        <f>6.2*2</f>
        <v>12.4</v>
      </c>
      <c r="H72" s="122"/>
      <c r="I72" s="222">
        <f>TRUNC((G72*H72),2)</f>
        <v>0</v>
      </c>
      <c r="J72" s="213"/>
      <c r="K72" s="213"/>
    </row>
    <row r="73" spans="1:11" s="197" customFormat="1" x14ac:dyDescent="0.2">
      <c r="A73" s="218"/>
      <c r="B73" s="219"/>
      <c r="C73" s="219"/>
      <c r="D73" s="218" t="s">
        <v>252</v>
      </c>
      <c r="E73" s="223" t="s">
        <v>254</v>
      </c>
      <c r="F73" s="218" t="s">
        <v>128</v>
      </c>
      <c r="G73" s="224">
        <f>(6.2+2)*2</f>
        <v>16.399999999999999</v>
      </c>
      <c r="H73" s="122"/>
      <c r="I73" s="222">
        <f>TRUNC((G73*H73),2)</f>
        <v>0</v>
      </c>
      <c r="J73" s="213"/>
      <c r="K73" s="213"/>
    </row>
    <row r="74" spans="1:11" s="197" customFormat="1" x14ac:dyDescent="0.2">
      <c r="A74" s="218"/>
      <c r="B74" s="219"/>
      <c r="C74" s="219"/>
      <c r="D74" s="218" t="s">
        <v>252</v>
      </c>
      <c r="E74" s="223" t="s">
        <v>274</v>
      </c>
      <c r="F74" s="218" t="s">
        <v>120</v>
      </c>
      <c r="G74" s="224">
        <f>6.2*0.29</f>
        <v>1.7979999999999998</v>
      </c>
      <c r="H74" s="122"/>
      <c r="I74" s="222">
        <f>TRUNC((G74*H74),2)</f>
        <v>0</v>
      </c>
      <c r="J74" s="213"/>
      <c r="K74" s="213"/>
    </row>
    <row r="75" spans="1:11" s="197" customFormat="1" x14ac:dyDescent="0.2">
      <c r="A75" s="396" t="s">
        <v>110</v>
      </c>
      <c r="B75" s="396"/>
      <c r="C75" s="396"/>
      <c r="D75" s="398"/>
      <c r="E75" s="398"/>
      <c r="F75" s="398"/>
      <c r="G75" s="398"/>
      <c r="H75" s="398"/>
      <c r="I75" s="398"/>
      <c r="J75" s="213"/>
      <c r="K75" s="213"/>
    </row>
    <row r="76" spans="1:11" s="197" customFormat="1" x14ac:dyDescent="0.2">
      <c r="A76" s="396"/>
      <c r="B76" s="396"/>
      <c r="C76" s="396"/>
      <c r="D76" s="398"/>
      <c r="E76" s="398"/>
      <c r="F76" s="398"/>
      <c r="G76" s="398"/>
      <c r="H76" s="398"/>
      <c r="I76" s="398"/>
      <c r="J76" s="213"/>
      <c r="K76" s="213"/>
    </row>
    <row r="77" spans="1:11" s="197" customFormat="1" x14ac:dyDescent="0.2">
      <c r="A77" s="396"/>
      <c r="B77" s="396"/>
      <c r="C77" s="396"/>
      <c r="D77" s="398"/>
      <c r="E77" s="398"/>
      <c r="F77" s="398"/>
      <c r="G77" s="398"/>
      <c r="H77" s="398"/>
      <c r="I77" s="398"/>
      <c r="J77" s="213"/>
      <c r="K77" s="213"/>
    </row>
    <row r="78" spans="1:11" s="197" customFormat="1" x14ac:dyDescent="0.2">
      <c r="A78" s="210"/>
      <c r="B78" s="210"/>
      <c r="C78" s="210"/>
      <c r="D78" s="211"/>
      <c r="E78" s="211"/>
      <c r="F78" s="211"/>
      <c r="G78" s="211"/>
      <c r="H78" s="211"/>
      <c r="I78" s="212"/>
      <c r="J78" s="213"/>
      <c r="K78" s="213"/>
    </row>
    <row r="79" spans="1:11" s="197" customFormat="1" x14ac:dyDescent="0.2">
      <c r="A79" s="214" t="s">
        <v>101</v>
      </c>
      <c r="B79" s="399" t="s">
        <v>251</v>
      </c>
      <c r="C79" s="399"/>
      <c r="D79" s="400" t="str">
        <f>Planilha!B106</f>
        <v>Janela J5 - 400x200cm (c/contramarco, vidros 6mm, borracha de vedação, acessórios e peitoril de granito)</v>
      </c>
      <c r="E79" s="400"/>
      <c r="F79" s="400"/>
      <c r="G79" s="400"/>
      <c r="H79" s="400"/>
      <c r="I79" s="400"/>
      <c r="J79" s="213"/>
      <c r="K79" s="213"/>
    </row>
    <row r="80" spans="1:11" s="197" customFormat="1" x14ac:dyDescent="0.2">
      <c r="A80" s="401" t="s">
        <v>102</v>
      </c>
      <c r="B80" s="401"/>
      <c r="C80" s="401"/>
      <c r="D80" s="215" t="s">
        <v>96</v>
      </c>
      <c r="E80" s="216">
        <v>94569</v>
      </c>
      <c r="F80" s="402" t="s">
        <v>103</v>
      </c>
      <c r="G80" s="402"/>
      <c r="H80" s="402"/>
      <c r="I80" s="217">
        <f>SUM(I84:I86)</f>
        <v>0</v>
      </c>
      <c r="J80" s="213"/>
      <c r="K80" s="213"/>
    </row>
    <row r="81" spans="1:11" s="197" customFormat="1" x14ac:dyDescent="0.2">
      <c r="A81" s="455" t="s">
        <v>95</v>
      </c>
      <c r="B81" s="455"/>
      <c r="C81" s="455"/>
      <c r="D81" s="456" t="s">
        <v>104</v>
      </c>
      <c r="E81" s="457" t="s">
        <v>105</v>
      </c>
      <c r="F81" s="457" t="s">
        <v>76</v>
      </c>
      <c r="G81" s="457" t="s">
        <v>106</v>
      </c>
      <c r="H81" s="456" t="s">
        <v>107</v>
      </c>
      <c r="I81" s="463" t="s">
        <v>108</v>
      </c>
      <c r="J81" s="213"/>
      <c r="K81" s="213"/>
    </row>
    <row r="82" spans="1:11" s="197" customFormat="1" x14ac:dyDescent="0.2">
      <c r="A82" s="455"/>
      <c r="B82" s="455"/>
      <c r="C82" s="455"/>
      <c r="D82" s="456"/>
      <c r="E82" s="457"/>
      <c r="F82" s="457"/>
      <c r="G82" s="457"/>
      <c r="H82" s="456"/>
      <c r="I82" s="463"/>
      <c r="J82" s="213"/>
      <c r="K82" s="213"/>
    </row>
    <row r="83" spans="1:11" s="197" customFormat="1" x14ac:dyDescent="0.2">
      <c r="A83" s="218" t="s">
        <v>109</v>
      </c>
      <c r="B83" s="464" t="s">
        <v>78</v>
      </c>
      <c r="C83" s="464"/>
      <c r="D83" s="456"/>
      <c r="E83" s="457"/>
      <c r="F83" s="457"/>
      <c r="G83" s="457"/>
      <c r="H83" s="456"/>
      <c r="I83" s="463"/>
      <c r="J83" s="213"/>
      <c r="K83" s="213"/>
    </row>
    <row r="84" spans="1:11" s="197" customFormat="1" ht="24" x14ac:dyDescent="0.2">
      <c r="A84" s="218"/>
      <c r="B84" s="219"/>
      <c r="C84" s="219"/>
      <c r="D84" s="218" t="s">
        <v>252</v>
      </c>
      <c r="E84" s="220" t="s">
        <v>253</v>
      </c>
      <c r="F84" s="218" t="s">
        <v>120</v>
      </c>
      <c r="G84" s="221">
        <f>4*2</f>
        <v>8</v>
      </c>
      <c r="H84" s="122"/>
      <c r="I84" s="222">
        <f>TRUNC((G84*H84),2)</f>
        <v>0</v>
      </c>
      <c r="J84" s="213"/>
      <c r="K84" s="213"/>
    </row>
    <row r="85" spans="1:11" s="197" customFormat="1" x14ac:dyDescent="0.2">
      <c r="A85" s="218"/>
      <c r="B85" s="219"/>
      <c r="C85" s="219"/>
      <c r="D85" s="218" t="s">
        <v>252</v>
      </c>
      <c r="E85" s="223" t="s">
        <v>254</v>
      </c>
      <c r="F85" s="218" t="s">
        <v>128</v>
      </c>
      <c r="G85" s="224">
        <f>(4+2)*2</f>
        <v>12</v>
      </c>
      <c r="H85" s="122"/>
      <c r="I85" s="222">
        <f>TRUNC((G85*H85),2)</f>
        <v>0</v>
      </c>
      <c r="J85" s="213"/>
      <c r="K85" s="213"/>
    </row>
    <row r="86" spans="1:11" s="197" customFormat="1" x14ac:dyDescent="0.2">
      <c r="A86" s="218"/>
      <c r="B86" s="219"/>
      <c r="C86" s="219"/>
      <c r="D86" s="218" t="s">
        <v>252</v>
      </c>
      <c r="E86" s="223" t="s">
        <v>274</v>
      </c>
      <c r="F86" s="218" t="s">
        <v>120</v>
      </c>
      <c r="G86" s="224">
        <f>4*0.29</f>
        <v>1.1599999999999999</v>
      </c>
      <c r="H86" s="122"/>
      <c r="I86" s="222">
        <f>TRUNC((G86*H86),2)</f>
        <v>0</v>
      </c>
      <c r="J86" s="213"/>
      <c r="K86" s="213"/>
    </row>
    <row r="87" spans="1:11" s="197" customFormat="1" x14ac:dyDescent="0.2">
      <c r="A87" s="396" t="s">
        <v>110</v>
      </c>
      <c r="B87" s="396"/>
      <c r="C87" s="396"/>
      <c r="D87" s="398"/>
      <c r="E87" s="398"/>
      <c r="F87" s="398"/>
      <c r="G87" s="398"/>
      <c r="H87" s="398"/>
      <c r="I87" s="398"/>
      <c r="J87" s="213"/>
      <c r="K87" s="213"/>
    </row>
    <row r="88" spans="1:11" s="197" customFormat="1" x14ac:dyDescent="0.2">
      <c r="A88" s="396"/>
      <c r="B88" s="396"/>
      <c r="C88" s="396"/>
      <c r="D88" s="398"/>
      <c r="E88" s="398"/>
      <c r="F88" s="398"/>
      <c r="G88" s="398"/>
      <c r="H88" s="398"/>
      <c r="I88" s="398"/>
      <c r="J88" s="213"/>
      <c r="K88" s="213"/>
    </row>
    <row r="89" spans="1:11" s="197" customFormat="1" x14ac:dyDescent="0.2">
      <c r="A89" s="396"/>
      <c r="B89" s="396"/>
      <c r="C89" s="396"/>
      <c r="D89" s="398"/>
      <c r="E89" s="398"/>
      <c r="F89" s="398"/>
      <c r="G89" s="398"/>
      <c r="H89" s="398"/>
      <c r="I89" s="398"/>
      <c r="J89" s="213"/>
      <c r="K89" s="213"/>
    </row>
    <row r="90" spans="1:11" s="197" customFormat="1" x14ac:dyDescent="0.2">
      <c r="A90" s="210"/>
      <c r="B90" s="210"/>
      <c r="C90" s="210"/>
      <c r="D90" s="211"/>
      <c r="E90" s="211"/>
      <c r="F90" s="211"/>
      <c r="G90" s="211"/>
      <c r="H90" s="211"/>
      <c r="I90" s="212"/>
      <c r="J90" s="213"/>
      <c r="K90" s="213"/>
    </row>
    <row r="91" spans="1:11" s="197" customFormat="1" x14ac:dyDescent="0.2">
      <c r="A91" s="225" t="s">
        <v>101</v>
      </c>
      <c r="B91" s="433" t="s">
        <v>255</v>
      </c>
      <c r="C91" s="433"/>
      <c r="D91" s="434" t="str">
        <f>Planilha!B107</f>
        <v>Janela J6 - 060x200cm (c/contramarco, vidros 6mm, borracha de vedação, acessórios e peitoril de granito)</v>
      </c>
      <c r="E91" s="434"/>
      <c r="F91" s="434"/>
      <c r="G91" s="434"/>
      <c r="H91" s="434"/>
      <c r="I91" s="434"/>
      <c r="J91" s="213"/>
      <c r="K91" s="213"/>
    </row>
    <row r="92" spans="1:11" s="197" customFormat="1" x14ac:dyDescent="0.2">
      <c r="A92" s="435" t="s">
        <v>102</v>
      </c>
      <c r="B92" s="435"/>
      <c r="C92" s="435"/>
      <c r="D92" s="226" t="s">
        <v>96</v>
      </c>
      <c r="E92" s="227">
        <v>94569</v>
      </c>
      <c r="F92" s="436" t="s">
        <v>103</v>
      </c>
      <c r="G92" s="436"/>
      <c r="H92" s="436"/>
      <c r="I92" s="228">
        <f>SUM(I96:I98)</f>
        <v>0</v>
      </c>
      <c r="J92" s="213"/>
      <c r="K92" s="213"/>
    </row>
    <row r="93" spans="1:11" s="197" customFormat="1" x14ac:dyDescent="0.2">
      <c r="A93" s="437" t="s">
        <v>95</v>
      </c>
      <c r="B93" s="437"/>
      <c r="C93" s="437"/>
      <c r="D93" s="438" t="s">
        <v>104</v>
      </c>
      <c r="E93" s="439" t="s">
        <v>105</v>
      </c>
      <c r="F93" s="439" t="s">
        <v>76</v>
      </c>
      <c r="G93" s="439" t="s">
        <v>106</v>
      </c>
      <c r="H93" s="438" t="s">
        <v>107</v>
      </c>
      <c r="I93" s="440" t="s">
        <v>108</v>
      </c>
      <c r="J93" s="213"/>
      <c r="K93" s="213"/>
    </row>
    <row r="94" spans="1:11" s="197" customFormat="1" x14ac:dyDescent="0.2">
      <c r="A94" s="437"/>
      <c r="B94" s="437"/>
      <c r="C94" s="437"/>
      <c r="D94" s="438"/>
      <c r="E94" s="439"/>
      <c r="F94" s="439"/>
      <c r="G94" s="439"/>
      <c r="H94" s="438"/>
      <c r="I94" s="440"/>
      <c r="J94" s="213"/>
      <c r="K94" s="213"/>
    </row>
    <row r="95" spans="1:11" s="197" customFormat="1" x14ac:dyDescent="0.2">
      <c r="A95" s="226" t="s">
        <v>109</v>
      </c>
      <c r="B95" s="441" t="s">
        <v>78</v>
      </c>
      <c r="C95" s="441"/>
      <c r="D95" s="438"/>
      <c r="E95" s="439"/>
      <c r="F95" s="439"/>
      <c r="G95" s="439"/>
      <c r="H95" s="438"/>
      <c r="I95" s="440"/>
      <c r="J95" s="213"/>
      <c r="K95" s="213"/>
    </row>
    <row r="96" spans="1:11" s="197" customFormat="1" ht="24" x14ac:dyDescent="0.2">
      <c r="A96" s="218"/>
      <c r="B96" s="219"/>
      <c r="C96" s="219"/>
      <c r="D96" s="226" t="s">
        <v>252</v>
      </c>
      <c r="E96" s="220" t="s">
        <v>253</v>
      </c>
      <c r="F96" s="226" t="s">
        <v>120</v>
      </c>
      <c r="G96" s="229">
        <f>0.6*2</f>
        <v>1.2</v>
      </c>
      <c r="H96" s="122"/>
      <c r="I96" s="230">
        <f>TRUNC((G96*H96),2)</f>
        <v>0</v>
      </c>
      <c r="J96" s="213"/>
      <c r="K96" s="213"/>
    </row>
    <row r="97" spans="1:11" s="197" customFormat="1" x14ac:dyDescent="0.2">
      <c r="A97" s="226"/>
      <c r="B97" s="231"/>
      <c r="C97" s="231"/>
      <c r="D97" s="226" t="s">
        <v>252</v>
      </c>
      <c r="E97" s="232" t="s">
        <v>254</v>
      </c>
      <c r="F97" s="226" t="s">
        <v>128</v>
      </c>
      <c r="G97" s="233">
        <f>(0.6+2)*2</f>
        <v>5.2</v>
      </c>
      <c r="H97" s="122"/>
      <c r="I97" s="230">
        <f>TRUNC((G97*H97),2)</f>
        <v>0</v>
      </c>
      <c r="J97" s="213"/>
      <c r="K97" s="213"/>
    </row>
    <row r="98" spans="1:11" s="197" customFormat="1" x14ac:dyDescent="0.2">
      <c r="A98" s="218"/>
      <c r="B98" s="219"/>
      <c r="C98" s="219"/>
      <c r="D98" s="218" t="s">
        <v>252</v>
      </c>
      <c r="E98" s="223" t="s">
        <v>274</v>
      </c>
      <c r="F98" s="218" t="s">
        <v>120</v>
      </c>
      <c r="G98" s="224">
        <f>0.6*0.29</f>
        <v>0.17399999999999999</v>
      </c>
      <c r="H98" s="122"/>
      <c r="I98" s="222">
        <f>TRUNC((G98*H98),2)</f>
        <v>0</v>
      </c>
      <c r="J98" s="213"/>
      <c r="K98" s="213"/>
    </row>
    <row r="99" spans="1:11" s="197" customFormat="1" x14ac:dyDescent="0.2">
      <c r="A99" s="408" t="s">
        <v>110</v>
      </c>
      <c r="B99" s="408"/>
      <c r="C99" s="408"/>
      <c r="D99" s="409"/>
      <c r="E99" s="409"/>
      <c r="F99" s="409"/>
      <c r="G99" s="409"/>
      <c r="H99" s="409"/>
      <c r="I99" s="409"/>
      <c r="J99" s="213"/>
      <c r="K99" s="213"/>
    </row>
    <row r="100" spans="1:11" s="197" customFormat="1" x14ac:dyDescent="0.2">
      <c r="A100" s="408"/>
      <c r="B100" s="408"/>
      <c r="C100" s="408"/>
      <c r="D100" s="409"/>
      <c r="E100" s="409"/>
      <c r="F100" s="409"/>
      <c r="G100" s="409"/>
      <c r="H100" s="409"/>
      <c r="I100" s="409"/>
      <c r="J100" s="213"/>
      <c r="K100" s="213"/>
    </row>
    <row r="101" spans="1:11" s="197" customFormat="1" x14ac:dyDescent="0.2">
      <c r="A101" s="408"/>
      <c r="B101" s="408"/>
      <c r="C101" s="408"/>
      <c r="D101" s="409"/>
      <c r="E101" s="409"/>
      <c r="F101" s="409"/>
      <c r="G101" s="409"/>
      <c r="H101" s="409"/>
      <c r="I101" s="409"/>
      <c r="J101" s="213"/>
      <c r="K101" s="213"/>
    </row>
    <row r="102" spans="1:11" s="197" customFormat="1" x14ac:dyDescent="0.2">
      <c r="A102" s="234"/>
      <c r="B102" s="234"/>
      <c r="C102" s="234"/>
      <c r="D102" s="235"/>
      <c r="E102" s="235"/>
      <c r="F102" s="235"/>
      <c r="G102" s="235"/>
      <c r="H102" s="235"/>
      <c r="I102" s="235"/>
      <c r="J102" s="213"/>
      <c r="K102" s="213"/>
    </row>
    <row r="103" spans="1:11" s="197" customFormat="1" x14ac:dyDescent="0.2">
      <c r="A103" s="225" t="s">
        <v>101</v>
      </c>
      <c r="B103" s="433" t="s">
        <v>256</v>
      </c>
      <c r="C103" s="433"/>
      <c r="D103" s="434" t="str">
        <f>Planilha!B108</f>
        <v>Janela J7 - 360x060cm (c/contramarco, vidros 6mm, borracha de vedação, acessórios e peitoril de granito)</v>
      </c>
      <c r="E103" s="434"/>
      <c r="F103" s="434"/>
      <c r="G103" s="434"/>
      <c r="H103" s="434"/>
      <c r="I103" s="434"/>
      <c r="J103" s="213"/>
      <c r="K103" s="213"/>
    </row>
    <row r="104" spans="1:11" s="197" customFormat="1" x14ac:dyDescent="0.2">
      <c r="A104" s="435" t="s">
        <v>102</v>
      </c>
      <c r="B104" s="435"/>
      <c r="C104" s="435"/>
      <c r="D104" s="226" t="s">
        <v>96</v>
      </c>
      <c r="E104" s="227">
        <v>94569</v>
      </c>
      <c r="F104" s="436" t="s">
        <v>103</v>
      </c>
      <c r="G104" s="436"/>
      <c r="H104" s="436"/>
      <c r="I104" s="228">
        <f>SUM(I108:I110)</f>
        <v>0</v>
      </c>
      <c r="J104" s="213"/>
      <c r="K104" s="213"/>
    </row>
    <row r="105" spans="1:11" s="197" customFormat="1" x14ac:dyDescent="0.2">
      <c r="A105" s="437" t="s">
        <v>95</v>
      </c>
      <c r="B105" s="437"/>
      <c r="C105" s="437"/>
      <c r="D105" s="438" t="s">
        <v>104</v>
      </c>
      <c r="E105" s="439" t="s">
        <v>105</v>
      </c>
      <c r="F105" s="439" t="s">
        <v>76</v>
      </c>
      <c r="G105" s="439" t="s">
        <v>106</v>
      </c>
      <c r="H105" s="438" t="s">
        <v>107</v>
      </c>
      <c r="I105" s="440" t="s">
        <v>108</v>
      </c>
      <c r="J105" s="213"/>
      <c r="K105" s="213"/>
    </row>
    <row r="106" spans="1:11" s="197" customFormat="1" x14ac:dyDescent="0.2">
      <c r="A106" s="437"/>
      <c r="B106" s="437"/>
      <c r="C106" s="437"/>
      <c r="D106" s="438"/>
      <c r="E106" s="439"/>
      <c r="F106" s="439"/>
      <c r="G106" s="439"/>
      <c r="H106" s="438"/>
      <c r="I106" s="440"/>
      <c r="J106" s="213"/>
      <c r="K106" s="213"/>
    </row>
    <row r="107" spans="1:11" s="197" customFormat="1" x14ac:dyDescent="0.2">
      <c r="A107" s="226" t="s">
        <v>109</v>
      </c>
      <c r="B107" s="441" t="s">
        <v>78</v>
      </c>
      <c r="C107" s="441"/>
      <c r="D107" s="438"/>
      <c r="E107" s="439"/>
      <c r="F107" s="439"/>
      <c r="G107" s="439"/>
      <c r="H107" s="438"/>
      <c r="I107" s="440"/>
      <c r="J107" s="213"/>
      <c r="K107" s="213"/>
    </row>
    <row r="108" spans="1:11" s="197" customFormat="1" ht="24" x14ac:dyDescent="0.2">
      <c r="A108" s="218"/>
      <c r="B108" s="219"/>
      <c r="C108" s="219"/>
      <c r="D108" s="226" t="s">
        <v>252</v>
      </c>
      <c r="E108" s="220" t="s">
        <v>253</v>
      </c>
      <c r="F108" s="226" t="s">
        <v>120</v>
      </c>
      <c r="G108" s="229">
        <f>3.6*0.6</f>
        <v>2.16</v>
      </c>
      <c r="H108" s="122"/>
      <c r="I108" s="230">
        <f>TRUNC((G108*H108),2)</f>
        <v>0</v>
      </c>
      <c r="J108" s="213"/>
      <c r="K108" s="213"/>
    </row>
    <row r="109" spans="1:11" s="197" customFormat="1" x14ac:dyDescent="0.2">
      <c r="A109" s="226"/>
      <c r="B109" s="231"/>
      <c r="C109" s="231"/>
      <c r="D109" s="226" t="s">
        <v>252</v>
      </c>
      <c r="E109" s="232" t="s">
        <v>254</v>
      </c>
      <c r="F109" s="226" t="s">
        <v>128</v>
      </c>
      <c r="G109" s="233">
        <f>(3.6+0.6)*2</f>
        <v>8.4</v>
      </c>
      <c r="H109" s="122"/>
      <c r="I109" s="230">
        <f>TRUNC((G109*H109),2)</f>
        <v>0</v>
      </c>
      <c r="J109" s="213"/>
      <c r="K109" s="213"/>
    </row>
    <row r="110" spans="1:11" s="197" customFormat="1" x14ac:dyDescent="0.2">
      <c r="A110" s="218"/>
      <c r="B110" s="219"/>
      <c r="C110" s="219"/>
      <c r="D110" s="218" t="s">
        <v>252</v>
      </c>
      <c r="E110" s="223" t="s">
        <v>274</v>
      </c>
      <c r="F110" s="218" t="s">
        <v>120</v>
      </c>
      <c r="G110" s="224">
        <f>3.6*0.29</f>
        <v>1.044</v>
      </c>
      <c r="H110" s="122"/>
      <c r="I110" s="222">
        <f>TRUNC((G110*H110),2)</f>
        <v>0</v>
      </c>
      <c r="J110" s="213"/>
      <c r="K110" s="213"/>
    </row>
    <row r="111" spans="1:11" s="197" customFormat="1" x14ac:dyDescent="0.2">
      <c r="A111" s="408" t="s">
        <v>110</v>
      </c>
      <c r="B111" s="408"/>
      <c r="C111" s="408"/>
      <c r="D111" s="409"/>
      <c r="E111" s="409"/>
      <c r="F111" s="409"/>
      <c r="G111" s="409"/>
      <c r="H111" s="409"/>
      <c r="I111" s="409"/>
      <c r="J111" s="213"/>
      <c r="K111" s="213"/>
    </row>
    <row r="112" spans="1:11" s="197" customFormat="1" x14ac:dyDescent="0.2">
      <c r="A112" s="408"/>
      <c r="B112" s="408"/>
      <c r="C112" s="408"/>
      <c r="D112" s="409"/>
      <c r="E112" s="409"/>
      <c r="F112" s="409"/>
      <c r="G112" s="409"/>
      <c r="H112" s="409"/>
      <c r="I112" s="409"/>
      <c r="J112" s="213"/>
      <c r="K112" s="213"/>
    </row>
    <row r="113" spans="1:11" s="197" customFormat="1" x14ac:dyDescent="0.2">
      <c r="A113" s="408"/>
      <c r="B113" s="408"/>
      <c r="C113" s="408"/>
      <c r="D113" s="409"/>
      <c r="E113" s="409"/>
      <c r="F113" s="409"/>
      <c r="G113" s="409"/>
      <c r="H113" s="409"/>
      <c r="I113" s="409"/>
      <c r="J113" s="213"/>
      <c r="K113" s="213"/>
    </row>
    <row r="114" spans="1:11" s="197" customFormat="1" x14ac:dyDescent="0.2">
      <c r="A114" s="234"/>
      <c r="B114" s="234"/>
      <c r="C114" s="234"/>
      <c r="D114" s="235"/>
      <c r="E114" s="235"/>
      <c r="F114" s="235"/>
      <c r="G114" s="235"/>
      <c r="H114" s="235"/>
      <c r="I114" s="235"/>
      <c r="J114" s="213"/>
      <c r="K114" s="213"/>
    </row>
    <row r="115" spans="1:11" s="197" customFormat="1" x14ac:dyDescent="0.2">
      <c r="A115" s="225" t="s">
        <v>101</v>
      </c>
      <c r="B115" s="433" t="s">
        <v>257</v>
      </c>
      <c r="C115" s="433"/>
      <c r="D115" s="434" t="str">
        <f>Planilha!B109</f>
        <v>Janela J8 - 200x200cm (c/contramarco, vidros 6mm, borracha de vedação, acessórios e peitoril de granito)</v>
      </c>
      <c r="E115" s="434"/>
      <c r="F115" s="434"/>
      <c r="G115" s="434"/>
      <c r="H115" s="434"/>
      <c r="I115" s="434"/>
      <c r="J115" s="213"/>
      <c r="K115" s="213"/>
    </row>
    <row r="116" spans="1:11" s="197" customFormat="1" x14ac:dyDescent="0.2">
      <c r="A116" s="435" t="s">
        <v>102</v>
      </c>
      <c r="B116" s="435"/>
      <c r="C116" s="435"/>
      <c r="D116" s="226" t="s">
        <v>96</v>
      </c>
      <c r="E116" s="227">
        <v>94569</v>
      </c>
      <c r="F116" s="436" t="s">
        <v>103</v>
      </c>
      <c r="G116" s="436"/>
      <c r="H116" s="436"/>
      <c r="I116" s="228">
        <f>SUM(I120:I122)</f>
        <v>0</v>
      </c>
      <c r="J116" s="213"/>
      <c r="K116" s="213"/>
    </row>
    <row r="117" spans="1:11" s="197" customFormat="1" x14ac:dyDescent="0.2">
      <c r="A117" s="437" t="s">
        <v>95</v>
      </c>
      <c r="B117" s="437"/>
      <c r="C117" s="437"/>
      <c r="D117" s="438" t="s">
        <v>104</v>
      </c>
      <c r="E117" s="439" t="s">
        <v>105</v>
      </c>
      <c r="F117" s="439" t="s">
        <v>76</v>
      </c>
      <c r="G117" s="439" t="s">
        <v>106</v>
      </c>
      <c r="H117" s="438" t="s">
        <v>107</v>
      </c>
      <c r="I117" s="440" t="s">
        <v>108</v>
      </c>
      <c r="J117" s="213"/>
      <c r="K117" s="213"/>
    </row>
    <row r="118" spans="1:11" s="197" customFormat="1" x14ac:dyDescent="0.2">
      <c r="A118" s="437"/>
      <c r="B118" s="437"/>
      <c r="C118" s="437"/>
      <c r="D118" s="438"/>
      <c r="E118" s="439"/>
      <c r="F118" s="439"/>
      <c r="G118" s="439"/>
      <c r="H118" s="438"/>
      <c r="I118" s="440"/>
      <c r="J118" s="213"/>
      <c r="K118" s="213"/>
    </row>
    <row r="119" spans="1:11" s="197" customFormat="1" x14ac:dyDescent="0.2">
      <c r="A119" s="226" t="s">
        <v>109</v>
      </c>
      <c r="B119" s="441" t="s">
        <v>78</v>
      </c>
      <c r="C119" s="441"/>
      <c r="D119" s="438"/>
      <c r="E119" s="439"/>
      <c r="F119" s="439"/>
      <c r="G119" s="439"/>
      <c r="H119" s="438"/>
      <c r="I119" s="440"/>
      <c r="J119" s="213"/>
      <c r="K119" s="213"/>
    </row>
    <row r="120" spans="1:11" s="197" customFormat="1" ht="24" x14ac:dyDescent="0.2">
      <c r="A120" s="218"/>
      <c r="B120" s="219"/>
      <c r="C120" s="219"/>
      <c r="D120" s="226" t="s">
        <v>252</v>
      </c>
      <c r="E120" s="220" t="s">
        <v>253</v>
      </c>
      <c r="F120" s="226" t="s">
        <v>120</v>
      </c>
      <c r="G120" s="229">
        <f>2*2</f>
        <v>4</v>
      </c>
      <c r="H120" s="122"/>
      <c r="I120" s="230">
        <f>TRUNC((G120*H120),2)</f>
        <v>0</v>
      </c>
      <c r="J120" s="213"/>
      <c r="K120" s="213"/>
    </row>
    <row r="121" spans="1:11" s="197" customFormat="1" x14ac:dyDescent="0.2">
      <c r="A121" s="226"/>
      <c r="B121" s="231"/>
      <c r="C121" s="231"/>
      <c r="D121" s="226" t="s">
        <v>252</v>
      </c>
      <c r="E121" s="232" t="s">
        <v>254</v>
      </c>
      <c r="F121" s="226" t="s">
        <v>128</v>
      </c>
      <c r="G121" s="233">
        <f>(2+2)*2</f>
        <v>8</v>
      </c>
      <c r="H121" s="122"/>
      <c r="I121" s="230">
        <f>TRUNC((G121*H121),2)</f>
        <v>0</v>
      </c>
      <c r="J121" s="213"/>
      <c r="K121" s="213"/>
    </row>
    <row r="122" spans="1:11" s="197" customFormat="1" x14ac:dyDescent="0.2">
      <c r="A122" s="218"/>
      <c r="B122" s="219"/>
      <c r="C122" s="219"/>
      <c r="D122" s="218" t="s">
        <v>252</v>
      </c>
      <c r="E122" s="223" t="s">
        <v>274</v>
      </c>
      <c r="F122" s="218" t="s">
        <v>120</v>
      </c>
      <c r="G122" s="224">
        <f>2*0.29</f>
        <v>0.57999999999999996</v>
      </c>
      <c r="H122" s="122"/>
      <c r="I122" s="222">
        <f>TRUNC((G122*H122),2)</f>
        <v>0</v>
      </c>
      <c r="J122" s="213"/>
      <c r="K122" s="213"/>
    </row>
    <row r="123" spans="1:11" s="197" customFormat="1" x14ac:dyDescent="0.2">
      <c r="A123" s="408" t="s">
        <v>110</v>
      </c>
      <c r="B123" s="408"/>
      <c r="C123" s="408"/>
      <c r="D123" s="409"/>
      <c r="E123" s="409"/>
      <c r="F123" s="409"/>
      <c r="G123" s="409"/>
      <c r="H123" s="409"/>
      <c r="I123" s="409"/>
      <c r="J123" s="213"/>
      <c r="K123" s="213"/>
    </row>
    <row r="124" spans="1:11" s="197" customFormat="1" x14ac:dyDescent="0.2">
      <c r="A124" s="408"/>
      <c r="B124" s="408"/>
      <c r="C124" s="408"/>
      <c r="D124" s="409"/>
      <c r="E124" s="409"/>
      <c r="F124" s="409"/>
      <c r="G124" s="409"/>
      <c r="H124" s="409"/>
      <c r="I124" s="409"/>
      <c r="J124" s="213"/>
      <c r="K124" s="213"/>
    </row>
    <row r="125" spans="1:11" s="197" customFormat="1" x14ac:dyDescent="0.2">
      <c r="A125" s="408"/>
      <c r="B125" s="408"/>
      <c r="C125" s="408"/>
      <c r="D125" s="409"/>
      <c r="E125" s="409"/>
      <c r="F125" s="409"/>
      <c r="G125" s="409"/>
      <c r="H125" s="409"/>
      <c r="I125" s="409"/>
      <c r="J125" s="213"/>
      <c r="K125" s="213"/>
    </row>
    <row r="126" spans="1:11" s="197" customFormat="1" x14ac:dyDescent="0.2">
      <c r="A126" s="234"/>
      <c r="B126" s="234"/>
      <c r="C126" s="234"/>
      <c r="D126" s="235"/>
      <c r="E126" s="235"/>
      <c r="F126" s="235"/>
      <c r="G126" s="235"/>
      <c r="H126" s="235"/>
      <c r="I126" s="235"/>
      <c r="J126" s="213"/>
      <c r="K126" s="213"/>
    </row>
    <row r="127" spans="1:11" s="197" customFormat="1" x14ac:dyDescent="0.2">
      <c r="A127" s="225" t="s">
        <v>101</v>
      </c>
      <c r="B127" s="433" t="s">
        <v>258</v>
      </c>
      <c r="C127" s="433"/>
      <c r="D127" s="434" t="str">
        <f>Planilha!B110</f>
        <v>Janela J9 - 500x200cm (c/contramarco, vidros 6mm, borracha de vedação, acessórios e peitoril de granito)</v>
      </c>
      <c r="E127" s="434"/>
      <c r="F127" s="434"/>
      <c r="G127" s="434"/>
      <c r="H127" s="434"/>
      <c r="I127" s="434"/>
      <c r="J127" s="213"/>
      <c r="K127" s="213"/>
    </row>
    <row r="128" spans="1:11" s="197" customFormat="1" x14ac:dyDescent="0.2">
      <c r="A128" s="435" t="s">
        <v>102</v>
      </c>
      <c r="B128" s="435"/>
      <c r="C128" s="435"/>
      <c r="D128" s="226" t="s">
        <v>96</v>
      </c>
      <c r="E128" s="227">
        <v>94569</v>
      </c>
      <c r="F128" s="436" t="s">
        <v>103</v>
      </c>
      <c r="G128" s="436"/>
      <c r="H128" s="436"/>
      <c r="I128" s="228">
        <f>SUM(I132:I134)</f>
        <v>0</v>
      </c>
      <c r="J128" s="213"/>
      <c r="K128" s="213"/>
    </row>
    <row r="129" spans="1:11" s="197" customFormat="1" x14ac:dyDescent="0.2">
      <c r="A129" s="437" t="s">
        <v>95</v>
      </c>
      <c r="B129" s="437"/>
      <c r="C129" s="437"/>
      <c r="D129" s="438" t="s">
        <v>104</v>
      </c>
      <c r="E129" s="439" t="s">
        <v>105</v>
      </c>
      <c r="F129" s="439" t="s">
        <v>76</v>
      </c>
      <c r="G129" s="439" t="s">
        <v>106</v>
      </c>
      <c r="H129" s="438" t="s">
        <v>107</v>
      </c>
      <c r="I129" s="440" t="s">
        <v>108</v>
      </c>
      <c r="J129" s="213"/>
      <c r="K129" s="213"/>
    </row>
    <row r="130" spans="1:11" s="197" customFormat="1" x14ac:dyDescent="0.2">
      <c r="A130" s="437"/>
      <c r="B130" s="437"/>
      <c r="C130" s="437"/>
      <c r="D130" s="438"/>
      <c r="E130" s="439"/>
      <c r="F130" s="439"/>
      <c r="G130" s="439"/>
      <c r="H130" s="438"/>
      <c r="I130" s="440"/>
      <c r="J130" s="213"/>
      <c r="K130" s="213"/>
    </row>
    <row r="131" spans="1:11" s="197" customFormat="1" x14ac:dyDescent="0.2">
      <c r="A131" s="226" t="s">
        <v>109</v>
      </c>
      <c r="B131" s="441" t="s">
        <v>78</v>
      </c>
      <c r="C131" s="441"/>
      <c r="D131" s="438"/>
      <c r="E131" s="439"/>
      <c r="F131" s="439"/>
      <c r="G131" s="439"/>
      <c r="H131" s="438"/>
      <c r="I131" s="440"/>
      <c r="J131" s="213"/>
      <c r="K131" s="213"/>
    </row>
    <row r="132" spans="1:11" s="197" customFormat="1" ht="24" x14ac:dyDescent="0.2">
      <c r="A132" s="218"/>
      <c r="B132" s="219"/>
      <c r="C132" s="219"/>
      <c r="D132" s="226" t="s">
        <v>252</v>
      </c>
      <c r="E132" s="220" t="s">
        <v>253</v>
      </c>
      <c r="F132" s="226" t="s">
        <v>120</v>
      </c>
      <c r="G132" s="229">
        <f>5*2</f>
        <v>10</v>
      </c>
      <c r="H132" s="122"/>
      <c r="I132" s="230">
        <f>TRUNC((G132*H132),2)</f>
        <v>0</v>
      </c>
      <c r="J132" s="213"/>
      <c r="K132" s="213"/>
    </row>
    <row r="133" spans="1:11" s="197" customFormat="1" x14ac:dyDescent="0.2">
      <c r="A133" s="226"/>
      <c r="B133" s="231"/>
      <c r="C133" s="231"/>
      <c r="D133" s="226" t="s">
        <v>252</v>
      </c>
      <c r="E133" s="232" t="s">
        <v>254</v>
      </c>
      <c r="F133" s="226" t="s">
        <v>128</v>
      </c>
      <c r="G133" s="233">
        <f>(5+2)*2</f>
        <v>14</v>
      </c>
      <c r="H133" s="122"/>
      <c r="I133" s="230">
        <f>TRUNC((G133*H133),2)</f>
        <v>0</v>
      </c>
      <c r="J133" s="213"/>
      <c r="K133" s="213"/>
    </row>
    <row r="134" spans="1:11" s="197" customFormat="1" x14ac:dyDescent="0.2">
      <c r="A134" s="218"/>
      <c r="B134" s="219"/>
      <c r="C134" s="219"/>
      <c r="D134" s="218" t="s">
        <v>252</v>
      </c>
      <c r="E134" s="223" t="s">
        <v>274</v>
      </c>
      <c r="F134" s="218" t="s">
        <v>120</v>
      </c>
      <c r="G134" s="224">
        <f>5*0.29</f>
        <v>1.45</v>
      </c>
      <c r="H134" s="122"/>
      <c r="I134" s="222">
        <f>TRUNC((G134*H134),2)</f>
        <v>0</v>
      </c>
      <c r="J134" s="213"/>
      <c r="K134" s="213"/>
    </row>
    <row r="135" spans="1:11" s="197" customFormat="1" x14ac:dyDescent="0.2">
      <c r="A135" s="408" t="s">
        <v>110</v>
      </c>
      <c r="B135" s="408"/>
      <c r="C135" s="408"/>
      <c r="D135" s="409"/>
      <c r="E135" s="409"/>
      <c r="F135" s="409"/>
      <c r="G135" s="409"/>
      <c r="H135" s="409"/>
      <c r="I135" s="409"/>
      <c r="J135" s="213"/>
      <c r="K135" s="213"/>
    </row>
    <row r="136" spans="1:11" s="197" customFormat="1" x14ac:dyDescent="0.2">
      <c r="A136" s="408"/>
      <c r="B136" s="408"/>
      <c r="C136" s="408"/>
      <c r="D136" s="409"/>
      <c r="E136" s="409"/>
      <c r="F136" s="409"/>
      <c r="G136" s="409"/>
      <c r="H136" s="409"/>
      <c r="I136" s="409"/>
      <c r="J136" s="213"/>
      <c r="K136" s="213"/>
    </row>
    <row r="137" spans="1:11" s="197" customFormat="1" x14ac:dyDescent="0.2">
      <c r="A137" s="408"/>
      <c r="B137" s="408"/>
      <c r="C137" s="408"/>
      <c r="D137" s="409"/>
      <c r="E137" s="409"/>
      <c r="F137" s="409"/>
      <c r="G137" s="409"/>
      <c r="H137" s="409"/>
      <c r="I137" s="409"/>
      <c r="J137" s="213"/>
      <c r="K137" s="213"/>
    </row>
    <row r="138" spans="1:11" s="197" customFormat="1" x14ac:dyDescent="0.2">
      <c r="A138" s="234"/>
      <c r="B138" s="234"/>
      <c r="C138" s="234"/>
      <c r="D138" s="235"/>
      <c r="E138" s="235"/>
      <c r="F138" s="235"/>
      <c r="G138" s="235"/>
      <c r="H138" s="235"/>
      <c r="I138" s="235"/>
      <c r="J138" s="213"/>
      <c r="K138" s="213"/>
    </row>
    <row r="139" spans="1:11" s="197" customFormat="1" x14ac:dyDescent="0.2">
      <c r="A139" s="225" t="s">
        <v>101</v>
      </c>
      <c r="B139" s="433" t="s">
        <v>259</v>
      </c>
      <c r="C139" s="433"/>
      <c r="D139" s="434" t="str">
        <f>Planilha!B111</f>
        <v>Janela J10 - 480x200cm (c/contramarco, vidros 6mm, borracha de vedação, acessórios e peitoril de granito)</v>
      </c>
      <c r="E139" s="434"/>
      <c r="F139" s="434"/>
      <c r="G139" s="434"/>
      <c r="H139" s="434"/>
      <c r="I139" s="434"/>
      <c r="J139" s="213"/>
      <c r="K139" s="213"/>
    </row>
    <row r="140" spans="1:11" s="197" customFormat="1" x14ac:dyDescent="0.2">
      <c r="A140" s="435" t="s">
        <v>102</v>
      </c>
      <c r="B140" s="435"/>
      <c r="C140" s="435"/>
      <c r="D140" s="226" t="s">
        <v>96</v>
      </c>
      <c r="E140" s="227">
        <v>94569</v>
      </c>
      <c r="F140" s="436" t="s">
        <v>103</v>
      </c>
      <c r="G140" s="436"/>
      <c r="H140" s="436"/>
      <c r="I140" s="228">
        <f>SUM(I144:I146)</f>
        <v>0</v>
      </c>
      <c r="J140" s="213"/>
      <c r="K140" s="213"/>
    </row>
    <row r="141" spans="1:11" s="197" customFormat="1" x14ac:dyDescent="0.2">
      <c r="A141" s="437" t="s">
        <v>95</v>
      </c>
      <c r="B141" s="437"/>
      <c r="C141" s="437"/>
      <c r="D141" s="438" t="s">
        <v>104</v>
      </c>
      <c r="E141" s="439" t="s">
        <v>105</v>
      </c>
      <c r="F141" s="439" t="s">
        <v>76</v>
      </c>
      <c r="G141" s="439" t="s">
        <v>106</v>
      </c>
      <c r="H141" s="438" t="s">
        <v>107</v>
      </c>
      <c r="I141" s="440" t="s">
        <v>108</v>
      </c>
      <c r="J141" s="213"/>
      <c r="K141" s="213"/>
    </row>
    <row r="142" spans="1:11" s="197" customFormat="1" x14ac:dyDescent="0.2">
      <c r="A142" s="437"/>
      <c r="B142" s="437"/>
      <c r="C142" s="437"/>
      <c r="D142" s="438"/>
      <c r="E142" s="439"/>
      <c r="F142" s="439"/>
      <c r="G142" s="439"/>
      <c r="H142" s="438"/>
      <c r="I142" s="440"/>
      <c r="J142" s="213"/>
      <c r="K142" s="213"/>
    </row>
    <row r="143" spans="1:11" s="197" customFormat="1" x14ac:dyDescent="0.2">
      <c r="A143" s="226" t="s">
        <v>109</v>
      </c>
      <c r="B143" s="441" t="s">
        <v>78</v>
      </c>
      <c r="C143" s="441"/>
      <c r="D143" s="438"/>
      <c r="E143" s="439"/>
      <c r="F143" s="439"/>
      <c r="G143" s="439"/>
      <c r="H143" s="438"/>
      <c r="I143" s="440"/>
      <c r="J143" s="213"/>
      <c r="K143" s="213"/>
    </row>
    <row r="144" spans="1:11" s="197" customFormat="1" ht="24" x14ac:dyDescent="0.2">
      <c r="A144" s="218"/>
      <c r="B144" s="219"/>
      <c r="C144" s="219"/>
      <c r="D144" s="226" t="s">
        <v>252</v>
      </c>
      <c r="E144" s="220" t="s">
        <v>253</v>
      </c>
      <c r="F144" s="226" t="s">
        <v>120</v>
      </c>
      <c r="G144" s="229">
        <f>4.8*2</f>
        <v>9.6</v>
      </c>
      <c r="H144" s="122"/>
      <c r="I144" s="230">
        <f>TRUNC((G144*H144),2)</f>
        <v>0</v>
      </c>
      <c r="J144" s="213"/>
      <c r="K144" s="213"/>
    </row>
    <row r="145" spans="1:11" s="197" customFormat="1" x14ac:dyDescent="0.2">
      <c r="A145" s="226"/>
      <c r="B145" s="231"/>
      <c r="C145" s="231"/>
      <c r="D145" s="226" t="s">
        <v>252</v>
      </c>
      <c r="E145" s="232" t="s">
        <v>254</v>
      </c>
      <c r="F145" s="226" t="s">
        <v>128</v>
      </c>
      <c r="G145" s="233">
        <f>(4.8+2)*2</f>
        <v>13.6</v>
      </c>
      <c r="H145" s="122"/>
      <c r="I145" s="230">
        <f>TRUNC((G145*H145),2)</f>
        <v>0</v>
      </c>
      <c r="J145" s="213"/>
      <c r="K145" s="213"/>
    </row>
    <row r="146" spans="1:11" s="197" customFormat="1" x14ac:dyDescent="0.2">
      <c r="A146" s="218"/>
      <c r="B146" s="219"/>
      <c r="C146" s="219"/>
      <c r="D146" s="218" t="s">
        <v>252</v>
      </c>
      <c r="E146" s="223" t="s">
        <v>274</v>
      </c>
      <c r="F146" s="218" t="s">
        <v>120</v>
      </c>
      <c r="G146" s="224">
        <f>4.8*0.29</f>
        <v>1.3919999999999999</v>
      </c>
      <c r="H146" s="122"/>
      <c r="I146" s="222">
        <f>TRUNC((G146*H146),2)</f>
        <v>0</v>
      </c>
      <c r="J146" s="213"/>
      <c r="K146" s="213"/>
    </row>
    <row r="147" spans="1:11" s="197" customFormat="1" x14ac:dyDescent="0.2">
      <c r="A147" s="408" t="s">
        <v>110</v>
      </c>
      <c r="B147" s="408"/>
      <c r="C147" s="408"/>
      <c r="D147" s="409"/>
      <c r="E147" s="409"/>
      <c r="F147" s="409"/>
      <c r="G147" s="409"/>
      <c r="H147" s="409"/>
      <c r="I147" s="409"/>
      <c r="J147" s="213"/>
      <c r="K147" s="213"/>
    </row>
    <row r="148" spans="1:11" s="197" customFormat="1" x14ac:dyDescent="0.2">
      <c r="A148" s="408"/>
      <c r="B148" s="408"/>
      <c r="C148" s="408"/>
      <c r="D148" s="409"/>
      <c r="E148" s="409"/>
      <c r="F148" s="409"/>
      <c r="G148" s="409"/>
      <c r="H148" s="409"/>
      <c r="I148" s="409"/>
      <c r="J148" s="213"/>
      <c r="K148" s="213"/>
    </row>
    <row r="149" spans="1:11" s="197" customFormat="1" x14ac:dyDescent="0.2">
      <c r="A149" s="408"/>
      <c r="B149" s="408"/>
      <c r="C149" s="408"/>
      <c r="D149" s="409"/>
      <c r="E149" s="409"/>
      <c r="F149" s="409"/>
      <c r="G149" s="409"/>
      <c r="H149" s="409"/>
      <c r="I149" s="409"/>
      <c r="J149" s="213"/>
      <c r="K149" s="213"/>
    </row>
    <row r="150" spans="1:11" s="197" customFormat="1" x14ac:dyDescent="0.2">
      <c r="A150" s="234"/>
      <c r="B150" s="234"/>
      <c r="C150" s="234"/>
      <c r="D150" s="235"/>
      <c r="E150" s="235"/>
      <c r="F150" s="235"/>
      <c r="G150" s="235"/>
      <c r="H150" s="235"/>
      <c r="I150" s="235"/>
      <c r="J150" s="213"/>
      <c r="K150" s="213"/>
    </row>
    <row r="151" spans="1:11" s="197" customFormat="1" ht="12.75" customHeight="1" x14ac:dyDescent="0.2">
      <c r="A151" s="225" t="s">
        <v>101</v>
      </c>
      <c r="B151" s="433" t="s">
        <v>260</v>
      </c>
      <c r="C151" s="433"/>
      <c r="D151" s="434" t="str">
        <f>Planilha!B112</f>
        <v>Janela J11 - 120x060cm (c/contramarco, lambri ventilado de alumínio, borracha de vedação, acessórios e peitoril de granito)</v>
      </c>
      <c r="E151" s="434"/>
      <c r="F151" s="434"/>
      <c r="G151" s="434"/>
      <c r="H151" s="434"/>
      <c r="I151" s="434"/>
      <c r="J151" s="213"/>
      <c r="K151" s="213"/>
    </row>
    <row r="152" spans="1:11" s="197" customFormat="1" ht="12.75" customHeight="1" x14ac:dyDescent="0.2">
      <c r="A152" s="435" t="s">
        <v>102</v>
      </c>
      <c r="B152" s="435"/>
      <c r="C152" s="435"/>
      <c r="D152" s="226" t="s">
        <v>96</v>
      </c>
      <c r="E152" s="227">
        <v>94569</v>
      </c>
      <c r="F152" s="436" t="s">
        <v>103</v>
      </c>
      <c r="G152" s="436"/>
      <c r="H152" s="436"/>
      <c r="I152" s="228">
        <f>SUM(I156:I158)</f>
        <v>0</v>
      </c>
      <c r="J152" s="213"/>
      <c r="K152" s="213"/>
    </row>
    <row r="153" spans="1:11" s="197" customFormat="1" ht="12.75" customHeight="1" x14ac:dyDescent="0.2">
      <c r="A153" s="437" t="s">
        <v>95</v>
      </c>
      <c r="B153" s="437"/>
      <c r="C153" s="437"/>
      <c r="D153" s="438" t="s">
        <v>104</v>
      </c>
      <c r="E153" s="439" t="s">
        <v>105</v>
      </c>
      <c r="F153" s="439" t="s">
        <v>76</v>
      </c>
      <c r="G153" s="439" t="s">
        <v>106</v>
      </c>
      <c r="H153" s="438" t="s">
        <v>107</v>
      </c>
      <c r="I153" s="440" t="s">
        <v>108</v>
      </c>
      <c r="J153" s="213"/>
      <c r="K153" s="213"/>
    </row>
    <row r="154" spans="1:11" s="197" customFormat="1" x14ac:dyDescent="0.2">
      <c r="A154" s="437"/>
      <c r="B154" s="437"/>
      <c r="C154" s="437"/>
      <c r="D154" s="438"/>
      <c r="E154" s="439"/>
      <c r="F154" s="439"/>
      <c r="G154" s="439"/>
      <c r="H154" s="438"/>
      <c r="I154" s="440"/>
      <c r="J154" s="213"/>
      <c r="K154" s="213"/>
    </row>
    <row r="155" spans="1:11" s="197" customFormat="1" x14ac:dyDescent="0.2">
      <c r="A155" s="226" t="s">
        <v>109</v>
      </c>
      <c r="B155" s="441" t="s">
        <v>78</v>
      </c>
      <c r="C155" s="441"/>
      <c r="D155" s="438"/>
      <c r="E155" s="439"/>
      <c r="F155" s="439"/>
      <c r="G155" s="439"/>
      <c r="H155" s="438"/>
      <c r="I155" s="440"/>
      <c r="J155" s="213"/>
      <c r="K155" s="213"/>
    </row>
    <row r="156" spans="1:11" s="197" customFormat="1" x14ac:dyDescent="0.2">
      <c r="A156" s="226"/>
      <c r="B156" s="231"/>
      <c r="C156" s="231"/>
      <c r="D156" s="226" t="s">
        <v>252</v>
      </c>
      <c r="E156" s="236" t="s">
        <v>281</v>
      </c>
      <c r="F156" s="226" t="s">
        <v>120</v>
      </c>
      <c r="G156" s="229">
        <f>1.2*0.6</f>
        <v>0.72</v>
      </c>
      <c r="H156" s="123"/>
      <c r="I156" s="230">
        <f>TRUNC((G156*H156),2)</f>
        <v>0</v>
      </c>
      <c r="J156" s="213"/>
      <c r="K156" s="213"/>
    </row>
    <row r="157" spans="1:11" s="197" customFormat="1" x14ac:dyDescent="0.2">
      <c r="A157" s="226"/>
      <c r="B157" s="231"/>
      <c r="C157" s="231"/>
      <c r="D157" s="226" t="s">
        <v>252</v>
      </c>
      <c r="E157" s="232" t="s">
        <v>254</v>
      </c>
      <c r="F157" s="226" t="s">
        <v>128</v>
      </c>
      <c r="G157" s="233">
        <f>(1.2+0.6)*2</f>
        <v>3.5999999999999996</v>
      </c>
      <c r="H157" s="122"/>
      <c r="I157" s="230">
        <f>TRUNC((G157*H157),2)</f>
        <v>0</v>
      </c>
      <c r="J157" s="213"/>
      <c r="K157" s="213"/>
    </row>
    <row r="158" spans="1:11" s="197" customFormat="1" x14ac:dyDescent="0.2">
      <c r="A158" s="218"/>
      <c r="B158" s="219"/>
      <c r="C158" s="219"/>
      <c r="D158" s="218" t="s">
        <v>252</v>
      </c>
      <c r="E158" s="223" t="s">
        <v>274</v>
      </c>
      <c r="F158" s="218" t="s">
        <v>120</v>
      </c>
      <c r="G158" s="224">
        <f>1.2*0.29</f>
        <v>0.34799999999999998</v>
      </c>
      <c r="H158" s="122"/>
      <c r="I158" s="222">
        <f>TRUNC((G158*H158),2)</f>
        <v>0</v>
      </c>
      <c r="J158" s="213"/>
      <c r="K158" s="213"/>
    </row>
    <row r="159" spans="1:11" s="197" customFormat="1" x14ac:dyDescent="0.2">
      <c r="A159" s="408" t="s">
        <v>110</v>
      </c>
      <c r="B159" s="408"/>
      <c r="C159" s="408"/>
      <c r="D159" s="409"/>
      <c r="E159" s="409"/>
      <c r="F159" s="409"/>
      <c r="G159" s="409"/>
      <c r="H159" s="409"/>
      <c r="I159" s="409"/>
      <c r="J159" s="213"/>
      <c r="K159" s="213"/>
    </row>
    <row r="160" spans="1:11" s="197" customFormat="1" x14ac:dyDescent="0.2">
      <c r="A160" s="408"/>
      <c r="B160" s="408"/>
      <c r="C160" s="408"/>
      <c r="D160" s="409"/>
      <c r="E160" s="409"/>
      <c r="F160" s="409"/>
      <c r="G160" s="409"/>
      <c r="H160" s="409"/>
      <c r="I160" s="409"/>
      <c r="J160" s="213"/>
      <c r="K160" s="213"/>
    </row>
    <row r="161" spans="1:11" s="197" customFormat="1" x14ac:dyDescent="0.2">
      <c r="A161" s="408"/>
      <c r="B161" s="408"/>
      <c r="C161" s="408"/>
      <c r="D161" s="409"/>
      <c r="E161" s="409"/>
      <c r="F161" s="409"/>
      <c r="G161" s="409"/>
      <c r="H161" s="409"/>
      <c r="I161" s="409"/>
      <c r="J161" s="213"/>
      <c r="K161" s="213"/>
    </row>
    <row r="162" spans="1:11" s="197" customFormat="1" x14ac:dyDescent="0.2">
      <c r="A162" s="234"/>
      <c r="B162" s="234"/>
      <c r="C162" s="234"/>
      <c r="D162" s="235"/>
      <c r="E162" s="235"/>
      <c r="F162" s="235"/>
      <c r="G162" s="235"/>
      <c r="H162" s="235"/>
      <c r="I162" s="235"/>
      <c r="J162" s="213"/>
      <c r="K162" s="213"/>
    </row>
    <row r="163" spans="1:11" s="197" customFormat="1" x14ac:dyDescent="0.2">
      <c r="A163" s="225" t="s">
        <v>101</v>
      </c>
      <c r="B163" s="433" t="s">
        <v>261</v>
      </c>
      <c r="C163" s="433"/>
      <c r="D163" s="434" t="str">
        <f>Planilha!B113</f>
        <v>Janela J12 - 330x200cm (c/contramarco, vidros 6mm, borracha de vedação, acessórios e peitoril de granito)</v>
      </c>
      <c r="E163" s="434"/>
      <c r="F163" s="434"/>
      <c r="G163" s="434"/>
      <c r="H163" s="434"/>
      <c r="I163" s="434"/>
      <c r="J163" s="213"/>
      <c r="K163" s="213"/>
    </row>
    <row r="164" spans="1:11" s="197" customFormat="1" x14ac:dyDescent="0.2">
      <c r="A164" s="435" t="s">
        <v>102</v>
      </c>
      <c r="B164" s="435"/>
      <c r="C164" s="435"/>
      <c r="D164" s="226" t="s">
        <v>96</v>
      </c>
      <c r="E164" s="227">
        <v>94569</v>
      </c>
      <c r="F164" s="436" t="s">
        <v>103</v>
      </c>
      <c r="G164" s="436"/>
      <c r="H164" s="436"/>
      <c r="I164" s="228">
        <f>SUM(I168:I170)</f>
        <v>0</v>
      </c>
      <c r="J164" s="213"/>
      <c r="K164" s="213"/>
    </row>
    <row r="165" spans="1:11" s="197" customFormat="1" x14ac:dyDescent="0.2">
      <c r="A165" s="437" t="s">
        <v>95</v>
      </c>
      <c r="B165" s="437"/>
      <c r="C165" s="437"/>
      <c r="D165" s="438" t="s">
        <v>104</v>
      </c>
      <c r="E165" s="439" t="s">
        <v>105</v>
      </c>
      <c r="F165" s="439" t="s">
        <v>76</v>
      </c>
      <c r="G165" s="439" t="s">
        <v>106</v>
      </c>
      <c r="H165" s="438" t="s">
        <v>107</v>
      </c>
      <c r="I165" s="440" t="s">
        <v>108</v>
      </c>
      <c r="J165" s="213"/>
      <c r="K165" s="213"/>
    </row>
    <row r="166" spans="1:11" s="197" customFormat="1" x14ac:dyDescent="0.2">
      <c r="A166" s="437"/>
      <c r="B166" s="437"/>
      <c r="C166" s="437"/>
      <c r="D166" s="438"/>
      <c r="E166" s="439"/>
      <c r="F166" s="439"/>
      <c r="G166" s="439"/>
      <c r="H166" s="438"/>
      <c r="I166" s="440"/>
      <c r="J166" s="213"/>
      <c r="K166" s="213"/>
    </row>
    <row r="167" spans="1:11" s="197" customFormat="1" x14ac:dyDescent="0.2">
      <c r="A167" s="226" t="s">
        <v>109</v>
      </c>
      <c r="B167" s="441" t="s">
        <v>78</v>
      </c>
      <c r="C167" s="441"/>
      <c r="D167" s="438"/>
      <c r="E167" s="439"/>
      <c r="F167" s="439"/>
      <c r="G167" s="439"/>
      <c r="H167" s="438"/>
      <c r="I167" s="440"/>
      <c r="J167" s="213"/>
      <c r="K167" s="213"/>
    </row>
    <row r="168" spans="1:11" s="197" customFormat="1" ht="24" x14ac:dyDescent="0.2">
      <c r="A168" s="218"/>
      <c r="B168" s="219"/>
      <c r="C168" s="219"/>
      <c r="D168" s="226" t="s">
        <v>252</v>
      </c>
      <c r="E168" s="220" t="s">
        <v>253</v>
      </c>
      <c r="F168" s="226" t="s">
        <v>120</v>
      </c>
      <c r="G168" s="229">
        <f>3.3*2</f>
        <v>6.6</v>
      </c>
      <c r="H168" s="122"/>
      <c r="I168" s="230">
        <f>TRUNC((G168*H168),2)</f>
        <v>0</v>
      </c>
      <c r="J168" s="213"/>
      <c r="K168" s="213"/>
    </row>
    <row r="169" spans="1:11" s="197" customFormat="1" x14ac:dyDescent="0.2">
      <c r="A169" s="226"/>
      <c r="B169" s="231"/>
      <c r="C169" s="231"/>
      <c r="D169" s="226" t="s">
        <v>252</v>
      </c>
      <c r="E169" s="232" t="s">
        <v>254</v>
      </c>
      <c r="F169" s="226" t="s">
        <v>128</v>
      </c>
      <c r="G169" s="233">
        <f>(3.3+2)*2</f>
        <v>10.6</v>
      </c>
      <c r="H169" s="122"/>
      <c r="I169" s="230">
        <f>TRUNC((G169*H169),2)</f>
        <v>0</v>
      </c>
      <c r="J169" s="213"/>
      <c r="K169" s="213"/>
    </row>
    <row r="170" spans="1:11" s="197" customFormat="1" x14ac:dyDescent="0.2">
      <c r="A170" s="218"/>
      <c r="B170" s="219"/>
      <c r="C170" s="219"/>
      <c r="D170" s="218" t="s">
        <v>252</v>
      </c>
      <c r="E170" s="223" t="s">
        <v>274</v>
      </c>
      <c r="F170" s="218" t="s">
        <v>120</v>
      </c>
      <c r="G170" s="224">
        <f>3.3*0.29</f>
        <v>0.95699999999999985</v>
      </c>
      <c r="H170" s="122"/>
      <c r="I170" s="222">
        <f>TRUNC((G170*H170),2)</f>
        <v>0</v>
      </c>
      <c r="J170" s="213"/>
      <c r="K170" s="213"/>
    </row>
    <row r="171" spans="1:11" s="197" customFormat="1" x14ac:dyDescent="0.2">
      <c r="A171" s="408" t="s">
        <v>110</v>
      </c>
      <c r="B171" s="408"/>
      <c r="C171" s="408"/>
      <c r="D171" s="409"/>
      <c r="E171" s="409"/>
      <c r="F171" s="409"/>
      <c r="G171" s="409"/>
      <c r="H171" s="409"/>
      <c r="I171" s="409"/>
      <c r="J171" s="213"/>
      <c r="K171" s="213"/>
    </row>
    <row r="172" spans="1:11" s="197" customFormat="1" x14ac:dyDescent="0.2">
      <c r="A172" s="408"/>
      <c r="B172" s="408"/>
      <c r="C172" s="408"/>
      <c r="D172" s="409"/>
      <c r="E172" s="409"/>
      <c r="F172" s="409"/>
      <c r="G172" s="409"/>
      <c r="H172" s="409"/>
      <c r="I172" s="409"/>
      <c r="J172" s="213"/>
      <c r="K172" s="213"/>
    </row>
    <row r="173" spans="1:11" s="197" customFormat="1" x14ac:dyDescent="0.2">
      <c r="A173" s="408"/>
      <c r="B173" s="408"/>
      <c r="C173" s="408"/>
      <c r="D173" s="409"/>
      <c r="E173" s="409"/>
      <c r="F173" s="409"/>
      <c r="G173" s="409"/>
      <c r="H173" s="409"/>
      <c r="I173" s="409"/>
      <c r="J173" s="213"/>
      <c r="K173" s="213"/>
    </row>
    <row r="174" spans="1:11" s="197" customFormat="1" x14ac:dyDescent="0.2">
      <c r="A174" s="234"/>
      <c r="B174" s="234"/>
      <c r="C174" s="234"/>
      <c r="D174" s="235"/>
      <c r="E174" s="235"/>
      <c r="F174" s="235"/>
      <c r="G174" s="235"/>
      <c r="H174" s="235"/>
      <c r="I174" s="235"/>
      <c r="J174" s="213"/>
      <c r="K174" s="213"/>
    </row>
    <row r="175" spans="1:11" s="197" customFormat="1" x14ac:dyDescent="0.2">
      <c r="A175" s="225" t="s">
        <v>101</v>
      </c>
      <c r="B175" s="433" t="s">
        <v>262</v>
      </c>
      <c r="C175" s="433"/>
      <c r="D175" s="434" t="str">
        <f>Planilha!B114</f>
        <v>Janela J13 - 330x060cm (c/contramarco, vidros 6mm, borracha de vedação, acessórios e peitoril de granito)</v>
      </c>
      <c r="E175" s="434"/>
      <c r="F175" s="434"/>
      <c r="G175" s="434"/>
      <c r="H175" s="434"/>
      <c r="I175" s="434"/>
      <c r="J175" s="213"/>
      <c r="K175" s="213"/>
    </row>
    <row r="176" spans="1:11" s="197" customFormat="1" x14ac:dyDescent="0.2">
      <c r="A176" s="435" t="s">
        <v>102</v>
      </c>
      <c r="B176" s="435"/>
      <c r="C176" s="435"/>
      <c r="D176" s="226" t="s">
        <v>96</v>
      </c>
      <c r="E176" s="227">
        <v>94569</v>
      </c>
      <c r="F176" s="436" t="s">
        <v>103</v>
      </c>
      <c r="G176" s="436"/>
      <c r="H176" s="436"/>
      <c r="I176" s="228">
        <f>SUM(I180:I182)</f>
        <v>0</v>
      </c>
      <c r="J176" s="213"/>
      <c r="K176" s="213"/>
    </row>
    <row r="177" spans="1:11" s="197" customFormat="1" x14ac:dyDescent="0.2">
      <c r="A177" s="437" t="s">
        <v>95</v>
      </c>
      <c r="B177" s="437"/>
      <c r="C177" s="437"/>
      <c r="D177" s="438" t="s">
        <v>104</v>
      </c>
      <c r="E177" s="439" t="s">
        <v>105</v>
      </c>
      <c r="F177" s="439" t="s">
        <v>76</v>
      </c>
      <c r="G177" s="439" t="s">
        <v>106</v>
      </c>
      <c r="H177" s="438" t="s">
        <v>107</v>
      </c>
      <c r="I177" s="440" t="s">
        <v>108</v>
      </c>
      <c r="J177" s="213"/>
      <c r="K177" s="213"/>
    </row>
    <row r="178" spans="1:11" s="197" customFormat="1" x14ac:dyDescent="0.2">
      <c r="A178" s="437"/>
      <c r="B178" s="437"/>
      <c r="C178" s="437"/>
      <c r="D178" s="438"/>
      <c r="E178" s="439"/>
      <c r="F178" s="439"/>
      <c r="G178" s="439"/>
      <c r="H178" s="438"/>
      <c r="I178" s="440"/>
      <c r="J178" s="213"/>
      <c r="K178" s="213"/>
    </row>
    <row r="179" spans="1:11" s="197" customFormat="1" x14ac:dyDescent="0.2">
      <c r="A179" s="226" t="s">
        <v>109</v>
      </c>
      <c r="B179" s="441" t="s">
        <v>78</v>
      </c>
      <c r="C179" s="441"/>
      <c r="D179" s="438"/>
      <c r="E179" s="439"/>
      <c r="F179" s="439"/>
      <c r="G179" s="439"/>
      <c r="H179" s="438"/>
      <c r="I179" s="440"/>
      <c r="J179" s="213"/>
      <c r="K179" s="213"/>
    </row>
    <row r="180" spans="1:11" s="197" customFormat="1" ht="24" x14ac:dyDescent="0.2">
      <c r="A180" s="218"/>
      <c r="B180" s="219"/>
      <c r="C180" s="219"/>
      <c r="D180" s="226" t="s">
        <v>252</v>
      </c>
      <c r="E180" s="220" t="s">
        <v>253</v>
      </c>
      <c r="F180" s="226" t="s">
        <v>120</v>
      </c>
      <c r="G180" s="229">
        <f>3.3*0.6</f>
        <v>1.9799999999999998</v>
      </c>
      <c r="H180" s="122"/>
      <c r="I180" s="230">
        <f>TRUNC((G180*H180),2)</f>
        <v>0</v>
      </c>
      <c r="J180" s="213"/>
      <c r="K180" s="213"/>
    </row>
    <row r="181" spans="1:11" s="197" customFormat="1" x14ac:dyDescent="0.2">
      <c r="A181" s="226"/>
      <c r="B181" s="231"/>
      <c r="C181" s="231"/>
      <c r="D181" s="226" t="s">
        <v>252</v>
      </c>
      <c r="E181" s="232" t="s">
        <v>254</v>
      </c>
      <c r="F181" s="226" t="s">
        <v>128</v>
      </c>
      <c r="G181" s="233">
        <f>(3.3+0.6)*2</f>
        <v>7.8</v>
      </c>
      <c r="H181" s="122"/>
      <c r="I181" s="230">
        <f>TRUNC((G181*H181),2)</f>
        <v>0</v>
      </c>
      <c r="J181" s="213"/>
      <c r="K181" s="213"/>
    </row>
    <row r="182" spans="1:11" s="197" customFormat="1" x14ac:dyDescent="0.2">
      <c r="A182" s="218"/>
      <c r="B182" s="219"/>
      <c r="C182" s="219"/>
      <c r="D182" s="218" t="s">
        <v>252</v>
      </c>
      <c r="E182" s="223" t="s">
        <v>274</v>
      </c>
      <c r="F182" s="218" t="s">
        <v>120</v>
      </c>
      <c r="G182" s="224">
        <f>3.3*0.29</f>
        <v>0.95699999999999985</v>
      </c>
      <c r="H182" s="122"/>
      <c r="I182" s="222">
        <f>TRUNC((G182*H182),2)</f>
        <v>0</v>
      </c>
      <c r="J182" s="213"/>
      <c r="K182" s="213"/>
    </row>
    <row r="183" spans="1:11" s="197" customFormat="1" x14ac:dyDescent="0.2">
      <c r="A183" s="408" t="s">
        <v>110</v>
      </c>
      <c r="B183" s="408"/>
      <c r="C183" s="408"/>
      <c r="D183" s="409"/>
      <c r="E183" s="409"/>
      <c r="F183" s="409"/>
      <c r="G183" s="409"/>
      <c r="H183" s="409"/>
      <c r="I183" s="409"/>
      <c r="J183" s="213"/>
      <c r="K183" s="213"/>
    </row>
    <row r="184" spans="1:11" s="197" customFormat="1" x14ac:dyDescent="0.2">
      <c r="A184" s="408"/>
      <c r="B184" s="408"/>
      <c r="C184" s="408"/>
      <c r="D184" s="409"/>
      <c r="E184" s="409"/>
      <c r="F184" s="409"/>
      <c r="G184" s="409"/>
      <c r="H184" s="409"/>
      <c r="I184" s="409"/>
      <c r="J184" s="213"/>
      <c r="K184" s="213"/>
    </row>
    <row r="185" spans="1:11" s="197" customFormat="1" x14ac:dyDescent="0.2">
      <c r="A185" s="408"/>
      <c r="B185" s="408"/>
      <c r="C185" s="408"/>
      <c r="D185" s="409"/>
      <c r="E185" s="409"/>
      <c r="F185" s="409"/>
      <c r="G185" s="409"/>
      <c r="H185" s="409"/>
      <c r="I185" s="409"/>
      <c r="J185" s="213"/>
      <c r="K185" s="213"/>
    </row>
    <row r="186" spans="1:11" s="197" customFormat="1" x14ac:dyDescent="0.2">
      <c r="A186" s="234"/>
      <c r="B186" s="234"/>
      <c r="C186" s="234"/>
      <c r="D186" s="235"/>
      <c r="E186" s="235"/>
      <c r="F186" s="235"/>
      <c r="G186" s="235"/>
      <c r="H186" s="235"/>
      <c r="I186" s="235"/>
      <c r="J186" s="213"/>
      <c r="K186" s="213"/>
    </row>
    <row r="187" spans="1:11" s="197" customFormat="1" x14ac:dyDescent="0.2">
      <c r="A187" s="225" t="s">
        <v>101</v>
      </c>
      <c r="B187" s="433" t="s">
        <v>273</v>
      </c>
      <c r="C187" s="433"/>
      <c r="D187" s="434" t="str">
        <f>Planilha!B115</f>
        <v>Janela J14 - 370x060cm (c/contramarco, vidros 6mm, borracha de vedação, acessórios e peitoril de granito)</v>
      </c>
      <c r="E187" s="434"/>
      <c r="F187" s="434"/>
      <c r="G187" s="434"/>
      <c r="H187" s="434"/>
      <c r="I187" s="434"/>
      <c r="J187" s="213"/>
      <c r="K187" s="213"/>
    </row>
    <row r="188" spans="1:11" s="197" customFormat="1" x14ac:dyDescent="0.2">
      <c r="A188" s="435" t="s">
        <v>102</v>
      </c>
      <c r="B188" s="435"/>
      <c r="C188" s="435"/>
      <c r="D188" s="226" t="s">
        <v>96</v>
      </c>
      <c r="E188" s="227">
        <v>94569</v>
      </c>
      <c r="F188" s="436" t="s">
        <v>103</v>
      </c>
      <c r="G188" s="436"/>
      <c r="H188" s="436"/>
      <c r="I188" s="228">
        <f>SUM(I192:I194)</f>
        <v>0</v>
      </c>
      <c r="J188" s="213"/>
      <c r="K188" s="213"/>
    </row>
    <row r="189" spans="1:11" s="197" customFormat="1" x14ac:dyDescent="0.2">
      <c r="A189" s="437" t="s">
        <v>95</v>
      </c>
      <c r="B189" s="437"/>
      <c r="C189" s="437"/>
      <c r="D189" s="438" t="s">
        <v>104</v>
      </c>
      <c r="E189" s="439" t="s">
        <v>105</v>
      </c>
      <c r="F189" s="439" t="s">
        <v>76</v>
      </c>
      <c r="G189" s="439" t="s">
        <v>106</v>
      </c>
      <c r="H189" s="438" t="s">
        <v>107</v>
      </c>
      <c r="I189" s="440" t="s">
        <v>108</v>
      </c>
      <c r="J189" s="213"/>
      <c r="K189" s="213"/>
    </row>
    <row r="190" spans="1:11" s="197" customFormat="1" x14ac:dyDescent="0.2">
      <c r="A190" s="437"/>
      <c r="B190" s="437"/>
      <c r="C190" s="437"/>
      <c r="D190" s="438"/>
      <c r="E190" s="439"/>
      <c r="F190" s="439"/>
      <c r="G190" s="439"/>
      <c r="H190" s="438"/>
      <c r="I190" s="440"/>
      <c r="J190" s="213"/>
      <c r="K190" s="213"/>
    </row>
    <row r="191" spans="1:11" s="197" customFormat="1" x14ac:dyDescent="0.2">
      <c r="A191" s="226" t="s">
        <v>109</v>
      </c>
      <c r="B191" s="441" t="s">
        <v>78</v>
      </c>
      <c r="C191" s="441"/>
      <c r="D191" s="438"/>
      <c r="E191" s="439"/>
      <c r="F191" s="439"/>
      <c r="G191" s="439"/>
      <c r="H191" s="438"/>
      <c r="I191" s="440"/>
      <c r="J191" s="213"/>
      <c r="K191" s="213"/>
    </row>
    <row r="192" spans="1:11" s="197" customFormat="1" ht="24" x14ac:dyDescent="0.2">
      <c r="A192" s="218"/>
      <c r="B192" s="219"/>
      <c r="C192" s="219"/>
      <c r="D192" s="226" t="s">
        <v>252</v>
      </c>
      <c r="E192" s="220" t="s">
        <v>253</v>
      </c>
      <c r="F192" s="226" t="s">
        <v>120</v>
      </c>
      <c r="G192" s="229">
        <f>3.7*0.6</f>
        <v>2.2200000000000002</v>
      </c>
      <c r="H192" s="122"/>
      <c r="I192" s="230">
        <f>TRUNC((G192*H192),2)</f>
        <v>0</v>
      </c>
      <c r="J192" s="213"/>
      <c r="K192" s="213"/>
    </row>
    <row r="193" spans="1:11" s="197" customFormat="1" x14ac:dyDescent="0.2">
      <c r="A193" s="226"/>
      <c r="B193" s="231"/>
      <c r="C193" s="231"/>
      <c r="D193" s="226" t="s">
        <v>252</v>
      </c>
      <c r="E193" s="232" t="s">
        <v>254</v>
      </c>
      <c r="F193" s="226" t="s">
        <v>128</v>
      </c>
      <c r="G193" s="233">
        <f>(3.7+0.6)*2</f>
        <v>8.6</v>
      </c>
      <c r="H193" s="122"/>
      <c r="I193" s="230">
        <f>TRUNC((G193*H193),2)</f>
        <v>0</v>
      </c>
      <c r="J193" s="213"/>
      <c r="K193" s="213"/>
    </row>
    <row r="194" spans="1:11" s="197" customFormat="1" x14ac:dyDescent="0.2">
      <c r="A194" s="218"/>
      <c r="B194" s="219"/>
      <c r="C194" s="219"/>
      <c r="D194" s="218" t="s">
        <v>252</v>
      </c>
      <c r="E194" s="223" t="s">
        <v>274</v>
      </c>
      <c r="F194" s="218" t="s">
        <v>120</v>
      </c>
      <c r="G194" s="224">
        <f>3.7*0.29</f>
        <v>1.073</v>
      </c>
      <c r="H194" s="122"/>
      <c r="I194" s="222">
        <f>TRUNC((G194*H194),2)</f>
        <v>0</v>
      </c>
      <c r="J194" s="213"/>
      <c r="K194" s="213"/>
    </row>
    <row r="195" spans="1:11" s="197" customFormat="1" x14ac:dyDescent="0.2">
      <c r="A195" s="408" t="s">
        <v>110</v>
      </c>
      <c r="B195" s="408"/>
      <c r="C195" s="408"/>
      <c r="D195" s="409"/>
      <c r="E195" s="409"/>
      <c r="F195" s="409"/>
      <c r="G195" s="409"/>
      <c r="H195" s="409"/>
      <c r="I195" s="409"/>
      <c r="J195" s="213"/>
      <c r="K195" s="213"/>
    </row>
    <row r="196" spans="1:11" s="197" customFormat="1" x14ac:dyDescent="0.2">
      <c r="A196" s="408"/>
      <c r="B196" s="408"/>
      <c r="C196" s="408"/>
      <c r="D196" s="409"/>
      <c r="E196" s="409"/>
      <c r="F196" s="409"/>
      <c r="G196" s="409"/>
      <c r="H196" s="409"/>
      <c r="I196" s="409"/>
      <c r="J196" s="213"/>
      <c r="K196" s="213"/>
    </row>
    <row r="197" spans="1:11" s="197" customFormat="1" x14ac:dyDescent="0.2">
      <c r="A197" s="408"/>
      <c r="B197" s="408"/>
      <c r="C197" s="408"/>
      <c r="D197" s="409"/>
      <c r="E197" s="409"/>
      <c r="F197" s="409"/>
      <c r="G197" s="409"/>
      <c r="H197" s="409"/>
      <c r="I197" s="409"/>
      <c r="J197" s="213"/>
      <c r="K197" s="213"/>
    </row>
    <row r="198" spans="1:11" s="197" customFormat="1" x14ac:dyDescent="0.2">
      <c r="A198" s="234"/>
      <c r="B198" s="234"/>
      <c r="C198" s="234"/>
      <c r="D198" s="235"/>
      <c r="E198" s="235"/>
      <c r="F198" s="235"/>
      <c r="G198" s="235"/>
      <c r="H198" s="235"/>
      <c r="I198" s="235"/>
      <c r="J198" s="213"/>
      <c r="K198" s="213"/>
    </row>
    <row r="199" spans="1:11" s="197" customFormat="1" x14ac:dyDescent="0.2">
      <c r="A199" s="237" t="s">
        <v>101</v>
      </c>
      <c r="B199" s="465" t="s">
        <v>410</v>
      </c>
      <c r="C199" s="465"/>
      <c r="D199" s="466" t="s">
        <v>399</v>
      </c>
      <c r="E199" s="466"/>
      <c r="F199" s="466"/>
      <c r="G199" s="466"/>
      <c r="H199" s="466"/>
      <c r="I199" s="466"/>
      <c r="J199" s="213"/>
      <c r="K199" s="213"/>
    </row>
    <row r="200" spans="1:11" s="197" customFormat="1" x14ac:dyDescent="0.2">
      <c r="A200" s="467" t="s">
        <v>102</v>
      </c>
      <c r="B200" s="467"/>
      <c r="C200" s="467"/>
      <c r="D200" s="238" t="s">
        <v>96</v>
      </c>
      <c r="E200" s="239">
        <v>91341</v>
      </c>
      <c r="F200" s="468" t="s">
        <v>103</v>
      </c>
      <c r="G200" s="468"/>
      <c r="H200" s="468"/>
      <c r="I200" s="240">
        <f>SUM(I204)</f>
        <v>0</v>
      </c>
      <c r="J200" s="213"/>
      <c r="K200" s="213"/>
    </row>
    <row r="201" spans="1:11" s="197" customFormat="1" x14ac:dyDescent="0.2">
      <c r="A201" s="469" t="s">
        <v>95</v>
      </c>
      <c r="B201" s="469"/>
      <c r="C201" s="469"/>
      <c r="D201" s="470" t="s">
        <v>104</v>
      </c>
      <c r="E201" s="471" t="s">
        <v>105</v>
      </c>
      <c r="F201" s="471" t="s">
        <v>76</v>
      </c>
      <c r="G201" s="471" t="s">
        <v>106</v>
      </c>
      <c r="H201" s="470" t="s">
        <v>107</v>
      </c>
      <c r="I201" s="472" t="s">
        <v>108</v>
      </c>
      <c r="J201" s="213"/>
      <c r="K201" s="213"/>
    </row>
    <row r="202" spans="1:11" s="197" customFormat="1" x14ac:dyDescent="0.2">
      <c r="A202" s="469"/>
      <c r="B202" s="469"/>
      <c r="C202" s="469"/>
      <c r="D202" s="470"/>
      <c r="E202" s="471"/>
      <c r="F202" s="471"/>
      <c r="G202" s="471"/>
      <c r="H202" s="470"/>
      <c r="I202" s="472"/>
      <c r="J202" s="213"/>
      <c r="K202" s="213"/>
    </row>
    <row r="203" spans="1:11" s="197" customFormat="1" x14ac:dyDescent="0.2">
      <c r="A203" s="241" t="s">
        <v>109</v>
      </c>
      <c r="B203" s="473" t="s">
        <v>78</v>
      </c>
      <c r="C203" s="473"/>
      <c r="D203" s="470"/>
      <c r="E203" s="471"/>
      <c r="F203" s="471"/>
      <c r="G203" s="471"/>
      <c r="H203" s="470"/>
      <c r="I203" s="472"/>
      <c r="J203" s="213"/>
      <c r="K203" s="213"/>
    </row>
    <row r="204" spans="1:11" s="197" customFormat="1" ht="24" x14ac:dyDescent="0.2">
      <c r="A204" s="242"/>
      <c r="B204" s="243"/>
      <c r="C204" s="243"/>
      <c r="D204" s="242" t="s">
        <v>252</v>
      </c>
      <c r="E204" s="244" t="s">
        <v>400</v>
      </c>
      <c r="F204" s="242" t="s">
        <v>120</v>
      </c>
      <c r="G204" s="245">
        <v>0.64</v>
      </c>
      <c r="H204" s="122"/>
      <c r="I204" s="246">
        <f>TRUNC((G204*H204),2)</f>
        <v>0</v>
      </c>
      <c r="J204" s="213"/>
      <c r="K204" s="213"/>
    </row>
    <row r="205" spans="1:11" s="197" customFormat="1" x14ac:dyDescent="0.2">
      <c r="A205" s="431" t="s">
        <v>110</v>
      </c>
      <c r="B205" s="431"/>
      <c r="C205" s="431"/>
      <c r="D205" s="432"/>
      <c r="E205" s="432"/>
      <c r="F205" s="432"/>
      <c r="G205" s="432"/>
      <c r="H205" s="432"/>
      <c r="I205" s="432"/>
      <c r="J205" s="213"/>
      <c r="K205" s="213"/>
    </row>
    <row r="206" spans="1:11" s="197" customFormat="1" x14ac:dyDescent="0.2">
      <c r="A206" s="431"/>
      <c r="B206" s="431"/>
      <c r="C206" s="431"/>
      <c r="D206" s="432"/>
      <c r="E206" s="432"/>
      <c r="F206" s="432"/>
      <c r="G206" s="432"/>
      <c r="H206" s="432"/>
      <c r="I206" s="432"/>
      <c r="J206" s="213"/>
      <c r="K206" s="213"/>
    </row>
    <row r="207" spans="1:11" s="197" customFormat="1" x14ac:dyDescent="0.2">
      <c r="A207" s="431"/>
      <c r="B207" s="431"/>
      <c r="C207" s="431"/>
      <c r="D207" s="432"/>
      <c r="E207" s="432"/>
      <c r="F207" s="432"/>
      <c r="G207" s="432"/>
      <c r="H207" s="432"/>
      <c r="I207" s="432"/>
      <c r="J207" s="213"/>
      <c r="K207" s="213"/>
    </row>
    <row r="208" spans="1:11" s="197" customFormat="1" x14ac:dyDescent="0.2">
      <c r="A208" s="234"/>
      <c r="B208" s="234"/>
      <c r="C208" s="234"/>
      <c r="D208" s="235"/>
      <c r="E208" s="235"/>
      <c r="F208" s="235"/>
      <c r="G208" s="235"/>
      <c r="H208" s="235"/>
      <c r="I208" s="235"/>
      <c r="J208" s="213"/>
      <c r="K208" s="213"/>
    </row>
    <row r="209" spans="1:11" s="197" customFormat="1" ht="25.5" customHeight="1" x14ac:dyDescent="0.2">
      <c r="A209" s="194" t="s">
        <v>101</v>
      </c>
      <c r="B209" s="410" t="s">
        <v>397</v>
      </c>
      <c r="C209" s="411"/>
      <c r="D209" s="412" t="str">
        <f>Planilha!B149</f>
        <v>Tampa de ferro fundido articulada tipo ZB c/ aro - Fornecimento e instalação</v>
      </c>
      <c r="E209" s="413"/>
      <c r="F209" s="413"/>
      <c r="G209" s="413"/>
      <c r="H209" s="413"/>
      <c r="I209" s="414"/>
      <c r="J209" s="195"/>
      <c r="K209" s="196"/>
    </row>
    <row r="210" spans="1:11" s="197" customFormat="1" x14ac:dyDescent="0.2">
      <c r="A210" s="415" t="s">
        <v>102</v>
      </c>
      <c r="B210" s="416"/>
      <c r="C210" s="417"/>
      <c r="D210" s="198" t="s">
        <v>96</v>
      </c>
      <c r="E210" s="199">
        <v>91994</v>
      </c>
      <c r="F210" s="418" t="s">
        <v>103</v>
      </c>
      <c r="G210" s="419"/>
      <c r="H210" s="420"/>
      <c r="I210" s="200">
        <f>SUM(I214:I216)</f>
        <v>0</v>
      </c>
      <c r="J210" s="195"/>
      <c r="K210" s="196"/>
    </row>
    <row r="211" spans="1:11" s="197" customFormat="1" x14ac:dyDescent="0.2">
      <c r="A211" s="421" t="s">
        <v>95</v>
      </c>
      <c r="B211" s="422"/>
      <c r="C211" s="423"/>
      <c r="D211" s="427" t="s">
        <v>104</v>
      </c>
      <c r="E211" s="428" t="s">
        <v>105</v>
      </c>
      <c r="F211" s="428" t="s">
        <v>76</v>
      </c>
      <c r="G211" s="428" t="s">
        <v>106</v>
      </c>
      <c r="H211" s="427" t="s">
        <v>107</v>
      </c>
      <c r="I211" s="427" t="s">
        <v>108</v>
      </c>
      <c r="J211" s="195"/>
      <c r="K211" s="196"/>
    </row>
    <row r="212" spans="1:11" s="197" customFormat="1" x14ac:dyDescent="0.2">
      <c r="A212" s="424"/>
      <c r="B212" s="425"/>
      <c r="C212" s="426"/>
      <c r="D212" s="427"/>
      <c r="E212" s="428"/>
      <c r="F212" s="428"/>
      <c r="G212" s="428"/>
      <c r="H212" s="427"/>
      <c r="I212" s="427"/>
      <c r="J212" s="195"/>
      <c r="K212" s="196"/>
    </row>
    <row r="213" spans="1:11" s="197" customFormat="1" x14ac:dyDescent="0.2">
      <c r="A213" s="201" t="s">
        <v>109</v>
      </c>
      <c r="B213" s="429" t="s">
        <v>78</v>
      </c>
      <c r="C213" s="430"/>
      <c r="D213" s="427"/>
      <c r="E213" s="428"/>
      <c r="F213" s="428"/>
      <c r="G213" s="428"/>
      <c r="H213" s="427"/>
      <c r="I213" s="427"/>
      <c r="J213" s="195"/>
      <c r="K213" s="196"/>
    </row>
    <row r="214" spans="1:11" s="197" customFormat="1" x14ac:dyDescent="0.2">
      <c r="A214" s="202"/>
      <c r="B214" s="203"/>
      <c r="C214" s="203"/>
      <c r="D214" s="202" t="s">
        <v>135</v>
      </c>
      <c r="E214" s="204" t="s">
        <v>392</v>
      </c>
      <c r="F214" s="202" t="s">
        <v>169</v>
      </c>
      <c r="G214" s="205">
        <v>1</v>
      </c>
      <c r="H214" s="122"/>
      <c r="I214" s="206">
        <f>TRUNC((G214*H214),2)</f>
        <v>0</v>
      </c>
      <c r="J214" s="195"/>
      <c r="K214" s="196"/>
    </row>
    <row r="215" spans="1:11" s="197" customFormat="1" x14ac:dyDescent="0.2">
      <c r="A215" s="247"/>
      <c r="B215" s="203"/>
      <c r="C215" s="203"/>
      <c r="D215" s="207" t="s">
        <v>136</v>
      </c>
      <c r="E215" s="236" t="s">
        <v>189</v>
      </c>
      <c r="F215" s="226" t="s">
        <v>138</v>
      </c>
      <c r="G215" s="229">
        <v>1.85</v>
      </c>
      <c r="H215" s="122"/>
      <c r="I215" s="206">
        <f t="shared" ref="I215" si="1">TRUNC((G215*H215),2)</f>
        <v>0</v>
      </c>
      <c r="J215" s="195"/>
      <c r="K215" s="196"/>
    </row>
    <row r="216" spans="1:11" s="197" customFormat="1" x14ac:dyDescent="0.2">
      <c r="A216" s="247"/>
      <c r="B216" s="203"/>
      <c r="C216" s="203"/>
      <c r="D216" s="207" t="s">
        <v>136</v>
      </c>
      <c r="E216" s="208" t="s">
        <v>177</v>
      </c>
      <c r="F216" s="202" t="s">
        <v>138</v>
      </c>
      <c r="G216" s="209">
        <f>(0.023*2)</f>
        <v>4.5999999999999999E-2</v>
      </c>
      <c r="H216" s="122"/>
      <c r="I216" s="206">
        <f t="shared" ref="I216" si="2">TRUNC((G216*H216),2)</f>
        <v>0</v>
      </c>
      <c r="J216" s="195"/>
      <c r="K216" s="196"/>
    </row>
    <row r="217" spans="1:11" s="197" customFormat="1" x14ac:dyDescent="0.2">
      <c r="A217" s="442" t="s">
        <v>110</v>
      </c>
      <c r="B217" s="443"/>
      <c r="C217" s="444"/>
      <c r="D217" s="451"/>
      <c r="E217" s="452"/>
      <c r="F217" s="452"/>
      <c r="G217" s="452"/>
      <c r="H217" s="452"/>
      <c r="I217" s="453"/>
      <c r="J217" s="195"/>
      <c r="K217" s="196"/>
    </row>
    <row r="218" spans="1:11" s="197" customFormat="1" x14ac:dyDescent="0.2">
      <c r="A218" s="445"/>
      <c r="B218" s="446"/>
      <c r="C218" s="447"/>
      <c r="D218" s="451"/>
      <c r="E218" s="452"/>
      <c r="F218" s="452"/>
      <c r="G218" s="452"/>
      <c r="H218" s="452"/>
      <c r="I218" s="453"/>
      <c r="J218" s="195"/>
      <c r="K218" s="196"/>
    </row>
    <row r="219" spans="1:11" s="197" customFormat="1" x14ac:dyDescent="0.2">
      <c r="A219" s="448"/>
      <c r="B219" s="449"/>
      <c r="C219" s="450"/>
      <c r="D219" s="451"/>
      <c r="E219" s="452"/>
      <c r="F219" s="452"/>
      <c r="G219" s="452"/>
      <c r="H219" s="452"/>
      <c r="I219" s="453"/>
      <c r="J219" s="195"/>
      <c r="K219" s="196"/>
    </row>
    <row r="220" spans="1:11" s="197" customFormat="1" x14ac:dyDescent="0.2">
      <c r="A220" s="210"/>
      <c r="B220" s="210"/>
      <c r="C220" s="210"/>
      <c r="D220" s="211"/>
      <c r="E220" s="211"/>
      <c r="F220" s="211"/>
      <c r="G220" s="211"/>
      <c r="H220" s="211"/>
      <c r="I220" s="211"/>
    </row>
    <row r="221" spans="1:11" s="197" customFormat="1" x14ac:dyDescent="0.2">
      <c r="A221" s="214" t="s">
        <v>101</v>
      </c>
      <c r="B221" s="399" t="s">
        <v>353</v>
      </c>
      <c r="C221" s="399"/>
      <c r="D221" s="400" t="s">
        <v>432</v>
      </c>
      <c r="E221" s="400"/>
      <c r="F221" s="400"/>
      <c r="G221" s="400"/>
      <c r="H221" s="400"/>
      <c r="I221" s="400"/>
    </row>
    <row r="222" spans="1:11" s="197" customFormat="1" x14ac:dyDescent="0.2">
      <c r="A222" s="401" t="s">
        <v>102</v>
      </c>
      <c r="B222" s="401"/>
      <c r="C222" s="401"/>
      <c r="D222" s="215"/>
      <c r="E222" s="216"/>
      <c r="F222" s="402" t="s">
        <v>103</v>
      </c>
      <c r="G222" s="402"/>
      <c r="H222" s="402"/>
      <c r="I222" s="248">
        <f>SUM(I226:I226)</f>
        <v>0</v>
      </c>
    </row>
    <row r="223" spans="1:11" s="197" customFormat="1" x14ac:dyDescent="0.2">
      <c r="A223" s="403" t="s">
        <v>95</v>
      </c>
      <c r="B223" s="403"/>
      <c r="C223" s="403"/>
      <c r="D223" s="404" t="s">
        <v>104</v>
      </c>
      <c r="E223" s="405" t="s">
        <v>105</v>
      </c>
      <c r="F223" s="405" t="s">
        <v>76</v>
      </c>
      <c r="G223" s="405" t="s">
        <v>106</v>
      </c>
      <c r="H223" s="404" t="s">
        <v>107</v>
      </c>
      <c r="I223" s="406" t="s">
        <v>108</v>
      </c>
    </row>
    <row r="224" spans="1:11" s="197" customFormat="1" x14ac:dyDescent="0.2">
      <c r="A224" s="403"/>
      <c r="B224" s="403"/>
      <c r="C224" s="403"/>
      <c r="D224" s="404"/>
      <c r="E224" s="405"/>
      <c r="F224" s="405"/>
      <c r="G224" s="405"/>
      <c r="H224" s="404"/>
      <c r="I224" s="406"/>
    </row>
    <row r="225" spans="1:11" s="197" customFormat="1" x14ac:dyDescent="0.2">
      <c r="A225" s="249" t="s">
        <v>109</v>
      </c>
      <c r="B225" s="407" t="s">
        <v>78</v>
      </c>
      <c r="C225" s="407"/>
      <c r="D225" s="404"/>
      <c r="E225" s="405"/>
      <c r="F225" s="405"/>
      <c r="G225" s="405"/>
      <c r="H225" s="404"/>
      <c r="I225" s="406"/>
    </row>
    <row r="226" spans="1:11" s="197" customFormat="1" ht="24" x14ac:dyDescent="0.2">
      <c r="A226" s="218"/>
      <c r="B226" s="219"/>
      <c r="C226" s="219"/>
      <c r="D226" s="218" t="s">
        <v>135</v>
      </c>
      <c r="E226" s="250" t="s">
        <v>432</v>
      </c>
      <c r="F226" s="218" t="s">
        <v>433</v>
      </c>
      <c r="G226" s="251">
        <v>1</v>
      </c>
      <c r="H226" s="271"/>
      <c r="I226" s="252">
        <f>TRUNC((G226*H226),2)</f>
        <v>0</v>
      </c>
    </row>
    <row r="227" spans="1:11" s="197" customFormat="1" x14ac:dyDescent="0.2">
      <c r="A227" s="396" t="s">
        <v>110</v>
      </c>
      <c r="B227" s="396"/>
      <c r="C227" s="396"/>
      <c r="D227" s="397" t="s">
        <v>434</v>
      </c>
      <c r="E227" s="397"/>
      <c r="F227" s="397"/>
      <c r="G227" s="397"/>
      <c r="H227" s="397"/>
      <c r="I227" s="397"/>
    </row>
    <row r="228" spans="1:11" s="197" customFormat="1" x14ac:dyDescent="0.2">
      <c r="A228" s="396"/>
      <c r="B228" s="396"/>
      <c r="C228" s="396"/>
      <c r="D228" s="397" t="s">
        <v>435</v>
      </c>
      <c r="E228" s="397"/>
      <c r="F228" s="397"/>
      <c r="G228" s="397"/>
      <c r="H228" s="397"/>
      <c r="I228" s="397"/>
    </row>
    <row r="229" spans="1:11" s="197" customFormat="1" x14ac:dyDescent="0.2">
      <c r="A229" s="396"/>
      <c r="B229" s="396"/>
      <c r="C229" s="396"/>
      <c r="D229" s="398"/>
      <c r="E229" s="398"/>
      <c r="F229" s="398"/>
      <c r="G229" s="398"/>
      <c r="H229" s="398"/>
      <c r="I229" s="398"/>
    </row>
    <row r="230" spans="1:11" s="197" customFormat="1" x14ac:dyDescent="0.2">
      <c r="A230" s="253"/>
      <c r="B230" s="253"/>
      <c r="C230" s="253"/>
      <c r="D230" s="254"/>
      <c r="E230" s="254"/>
      <c r="F230" s="254"/>
      <c r="G230" s="254"/>
      <c r="H230" s="254"/>
      <c r="I230" s="254"/>
      <c r="J230" s="195"/>
      <c r="K230" s="196"/>
    </row>
    <row r="231" spans="1:11" s="197" customFormat="1" x14ac:dyDescent="0.2">
      <c r="A231" s="194" t="s">
        <v>101</v>
      </c>
      <c r="B231" s="461" t="s">
        <v>42</v>
      </c>
      <c r="C231" s="462"/>
      <c r="D231" s="412" t="str">
        <f>Planilha!B233</f>
        <v>Guarda-corpo panorâmico com perfis de alumínio e vidro laminado 8 mm, fixado com chumbador mecânico, peitoril de granito l=29cm</v>
      </c>
      <c r="E231" s="413"/>
      <c r="F231" s="413"/>
      <c r="G231" s="413"/>
      <c r="H231" s="413"/>
      <c r="I231" s="414"/>
      <c r="J231" s="195"/>
      <c r="K231" s="196"/>
    </row>
    <row r="232" spans="1:11" s="197" customFormat="1" x14ac:dyDescent="0.2">
      <c r="A232" s="415" t="s">
        <v>102</v>
      </c>
      <c r="B232" s="416"/>
      <c r="C232" s="417"/>
      <c r="D232" s="198" t="s">
        <v>96</v>
      </c>
      <c r="E232" s="199">
        <v>99841</v>
      </c>
      <c r="F232" s="418" t="s">
        <v>103</v>
      </c>
      <c r="G232" s="419"/>
      <c r="H232" s="420"/>
      <c r="I232" s="200">
        <f>SUM(I236:I246)</f>
        <v>0</v>
      </c>
      <c r="J232" s="195"/>
      <c r="K232" s="196"/>
    </row>
    <row r="233" spans="1:11" s="197" customFormat="1" x14ac:dyDescent="0.2">
      <c r="A233" s="421" t="s">
        <v>95</v>
      </c>
      <c r="B233" s="422"/>
      <c r="C233" s="423"/>
      <c r="D233" s="427" t="s">
        <v>104</v>
      </c>
      <c r="E233" s="428" t="s">
        <v>105</v>
      </c>
      <c r="F233" s="428" t="s">
        <v>76</v>
      </c>
      <c r="G233" s="428" t="s">
        <v>106</v>
      </c>
      <c r="H233" s="427" t="s">
        <v>107</v>
      </c>
      <c r="I233" s="427" t="s">
        <v>108</v>
      </c>
      <c r="J233" s="195"/>
      <c r="K233" s="196"/>
    </row>
    <row r="234" spans="1:11" s="197" customFormat="1" x14ac:dyDescent="0.2">
      <c r="A234" s="424"/>
      <c r="B234" s="425"/>
      <c r="C234" s="426"/>
      <c r="D234" s="427"/>
      <c r="E234" s="428"/>
      <c r="F234" s="428"/>
      <c r="G234" s="428"/>
      <c r="H234" s="427"/>
      <c r="I234" s="427"/>
      <c r="J234" s="195"/>
      <c r="K234" s="196"/>
    </row>
    <row r="235" spans="1:11" s="197" customFormat="1" x14ac:dyDescent="0.2">
      <c r="A235" s="201" t="s">
        <v>109</v>
      </c>
      <c r="B235" s="429" t="s">
        <v>78</v>
      </c>
      <c r="C235" s="430"/>
      <c r="D235" s="427"/>
      <c r="E235" s="428"/>
      <c r="F235" s="428"/>
      <c r="G235" s="428"/>
      <c r="H235" s="427"/>
      <c r="I235" s="427"/>
      <c r="J235" s="195"/>
      <c r="K235" s="196"/>
    </row>
    <row r="236" spans="1:11" s="197" customFormat="1" x14ac:dyDescent="0.2">
      <c r="A236" s="202"/>
      <c r="B236" s="203"/>
      <c r="C236" s="203"/>
      <c r="D236" s="202" t="s">
        <v>135</v>
      </c>
      <c r="E236" s="204" t="s">
        <v>223</v>
      </c>
      <c r="F236" s="202" t="s">
        <v>121</v>
      </c>
      <c r="G236" s="205">
        <v>1.4</v>
      </c>
      <c r="H236" s="122"/>
      <c r="I236" s="206">
        <f>TRUNC((G236*H236),2)</f>
        <v>0</v>
      </c>
      <c r="J236" s="195"/>
      <c r="K236" s="196"/>
    </row>
    <row r="237" spans="1:11" s="197" customFormat="1" x14ac:dyDescent="0.2">
      <c r="A237" s="247"/>
      <c r="B237" s="203"/>
      <c r="C237" s="203"/>
      <c r="D237" s="202" t="s">
        <v>135</v>
      </c>
      <c r="E237" s="204" t="s">
        <v>224</v>
      </c>
      <c r="F237" s="202" t="s">
        <v>121</v>
      </c>
      <c r="G237" s="205">
        <v>3.0000000000000001E-3</v>
      </c>
      <c r="H237" s="122"/>
      <c r="I237" s="206">
        <f t="shared" ref="I237:I245" si="3">TRUNC((G237*H237),2)</f>
        <v>0</v>
      </c>
      <c r="J237" s="195"/>
      <c r="K237" s="196"/>
    </row>
    <row r="238" spans="1:11" s="197" customFormat="1" x14ac:dyDescent="0.2">
      <c r="A238" s="247"/>
      <c r="B238" s="255"/>
      <c r="C238" s="255"/>
      <c r="D238" s="247" t="s">
        <v>135</v>
      </c>
      <c r="E238" s="256" t="s">
        <v>225</v>
      </c>
      <c r="F238" s="247" t="s">
        <v>169</v>
      </c>
      <c r="G238" s="257">
        <v>3.3330000000000002</v>
      </c>
      <c r="H238" s="122"/>
      <c r="I238" s="206">
        <f t="shared" si="3"/>
        <v>0</v>
      </c>
      <c r="J238" s="195"/>
      <c r="K238" s="196"/>
    </row>
    <row r="239" spans="1:11" s="197" customFormat="1" ht="24" x14ac:dyDescent="0.2">
      <c r="A239" s="247"/>
      <c r="B239" s="255"/>
      <c r="C239" s="255"/>
      <c r="D239" s="247" t="s">
        <v>135</v>
      </c>
      <c r="E239" s="256" t="s">
        <v>226</v>
      </c>
      <c r="F239" s="247" t="s">
        <v>169</v>
      </c>
      <c r="G239" s="257">
        <v>5</v>
      </c>
      <c r="H239" s="122"/>
      <c r="I239" s="206">
        <f t="shared" si="3"/>
        <v>0</v>
      </c>
      <c r="J239" s="195"/>
      <c r="K239" s="196"/>
    </row>
    <row r="240" spans="1:11" s="197" customFormat="1" x14ac:dyDescent="0.2">
      <c r="A240" s="247"/>
      <c r="B240" s="255"/>
      <c r="C240" s="255"/>
      <c r="D240" s="247" t="s">
        <v>135</v>
      </c>
      <c r="E240" s="256" t="s">
        <v>227</v>
      </c>
      <c r="F240" s="247" t="s">
        <v>128</v>
      </c>
      <c r="G240" s="257">
        <v>3.149</v>
      </c>
      <c r="H240" s="122"/>
      <c r="I240" s="206">
        <f t="shared" si="3"/>
        <v>0</v>
      </c>
      <c r="J240" s="195"/>
      <c r="K240" s="196"/>
    </row>
    <row r="241" spans="1:11" s="197" customFormat="1" x14ac:dyDescent="0.2">
      <c r="A241" s="247"/>
      <c r="B241" s="255"/>
      <c r="C241" s="255"/>
      <c r="D241" s="247" t="s">
        <v>135</v>
      </c>
      <c r="E241" s="256" t="s">
        <v>228</v>
      </c>
      <c r="F241" s="247" t="s">
        <v>121</v>
      </c>
      <c r="G241" s="257">
        <v>3.4089999999999998</v>
      </c>
      <c r="H241" s="122"/>
      <c r="I241" s="206">
        <f t="shared" si="3"/>
        <v>0</v>
      </c>
      <c r="J241" s="195"/>
      <c r="K241" s="196"/>
    </row>
    <row r="242" spans="1:11" s="197" customFormat="1" x14ac:dyDescent="0.2">
      <c r="A242" s="247"/>
      <c r="B242" s="203"/>
      <c r="C242" s="203"/>
      <c r="D242" s="202" t="s">
        <v>135</v>
      </c>
      <c r="E242" s="204" t="s">
        <v>250</v>
      </c>
      <c r="F242" s="202" t="s">
        <v>120</v>
      </c>
      <c r="G242" s="205">
        <v>1.1000000000000001</v>
      </c>
      <c r="H242" s="122"/>
      <c r="I242" s="206">
        <f t="shared" si="3"/>
        <v>0</v>
      </c>
      <c r="J242" s="195"/>
      <c r="K242" s="196"/>
    </row>
    <row r="243" spans="1:11" s="197" customFormat="1" x14ac:dyDescent="0.2">
      <c r="A243" s="247"/>
      <c r="B243" s="203"/>
      <c r="C243" s="203"/>
      <c r="D243" s="207" t="s">
        <v>135</v>
      </c>
      <c r="E243" s="208" t="s">
        <v>229</v>
      </c>
      <c r="F243" s="207" t="s">
        <v>169</v>
      </c>
      <c r="G243" s="209">
        <v>0.85499999999999998</v>
      </c>
      <c r="H243" s="122"/>
      <c r="I243" s="206">
        <f t="shared" si="3"/>
        <v>0</v>
      </c>
      <c r="J243" s="195"/>
      <c r="K243" s="196"/>
    </row>
    <row r="244" spans="1:11" s="197" customFormat="1" x14ac:dyDescent="0.2">
      <c r="A244" s="247"/>
      <c r="B244" s="203"/>
      <c r="C244" s="203"/>
      <c r="D244" s="207" t="s">
        <v>136</v>
      </c>
      <c r="E244" s="208" t="s">
        <v>230</v>
      </c>
      <c r="F244" s="207" t="s">
        <v>138</v>
      </c>
      <c r="G244" s="209">
        <v>2.754</v>
      </c>
      <c r="H244" s="122"/>
      <c r="I244" s="206">
        <f t="shared" si="3"/>
        <v>0</v>
      </c>
      <c r="J244" s="195"/>
      <c r="K244" s="196"/>
    </row>
    <row r="245" spans="1:11" s="197" customFormat="1" x14ac:dyDescent="0.2">
      <c r="A245" s="247"/>
      <c r="B245" s="203"/>
      <c r="C245" s="203"/>
      <c r="D245" s="207" t="s">
        <v>136</v>
      </c>
      <c r="E245" s="208" t="s">
        <v>231</v>
      </c>
      <c r="F245" s="202" t="s">
        <v>138</v>
      </c>
      <c r="G245" s="209">
        <v>3.3530000000000002</v>
      </c>
      <c r="H245" s="122"/>
      <c r="I245" s="206">
        <f t="shared" si="3"/>
        <v>0</v>
      </c>
      <c r="J245" s="195"/>
      <c r="K245" s="196"/>
    </row>
    <row r="246" spans="1:11" s="197" customFormat="1" x14ac:dyDescent="0.2">
      <c r="A246" s="218"/>
      <c r="B246" s="219"/>
      <c r="C246" s="219"/>
      <c r="D246" s="218" t="s">
        <v>252</v>
      </c>
      <c r="E246" s="223" t="s">
        <v>274</v>
      </c>
      <c r="F246" s="218" t="s">
        <v>120</v>
      </c>
      <c r="G246" s="224">
        <f>1*0.29</f>
        <v>0.28999999999999998</v>
      </c>
      <c r="H246" s="122"/>
      <c r="I246" s="222">
        <f>TRUNC((G246*H246),2)</f>
        <v>0</v>
      </c>
      <c r="J246" s="195"/>
      <c r="K246" s="196"/>
    </row>
    <row r="247" spans="1:11" s="197" customFormat="1" x14ac:dyDescent="0.2">
      <c r="A247" s="442" t="s">
        <v>110</v>
      </c>
      <c r="B247" s="443"/>
      <c r="C247" s="444"/>
      <c r="D247" s="451"/>
      <c r="E247" s="452"/>
      <c r="F247" s="452"/>
      <c r="G247" s="452"/>
      <c r="H247" s="452"/>
      <c r="I247" s="453"/>
      <c r="J247" s="195"/>
      <c r="K247" s="196"/>
    </row>
    <row r="248" spans="1:11" s="197" customFormat="1" x14ac:dyDescent="0.2">
      <c r="A248" s="445"/>
      <c r="B248" s="446"/>
      <c r="C248" s="447"/>
      <c r="D248" s="451"/>
      <c r="E248" s="452"/>
      <c r="F248" s="452"/>
      <c r="G248" s="452"/>
      <c r="H248" s="452"/>
      <c r="I248" s="453"/>
      <c r="J248" s="195"/>
      <c r="K248" s="196"/>
    </row>
    <row r="249" spans="1:11" s="197" customFormat="1" x14ac:dyDescent="0.2">
      <c r="A249" s="448"/>
      <c r="B249" s="449"/>
      <c r="C249" s="450"/>
      <c r="D249" s="451"/>
      <c r="E249" s="452"/>
      <c r="F249" s="452"/>
      <c r="G249" s="452"/>
      <c r="H249" s="452"/>
      <c r="I249" s="453"/>
      <c r="J249" s="195"/>
      <c r="K249" s="196"/>
    </row>
    <row r="250" spans="1:11" x14ac:dyDescent="0.2">
      <c r="A250" s="258"/>
      <c r="B250" s="258"/>
      <c r="C250" s="258"/>
      <c r="D250" s="259"/>
      <c r="E250" s="259"/>
      <c r="F250" s="259"/>
      <c r="G250" s="259"/>
      <c r="H250" s="259"/>
      <c r="I250" s="260"/>
      <c r="J250" s="261"/>
      <c r="K250" s="261"/>
    </row>
    <row r="251" spans="1:11" s="197" customFormat="1" x14ac:dyDescent="0.2">
      <c r="A251" s="194" t="s">
        <v>101</v>
      </c>
      <c r="B251" s="461" t="s">
        <v>57</v>
      </c>
      <c r="C251" s="462"/>
      <c r="D251" s="412" t="s">
        <v>134</v>
      </c>
      <c r="E251" s="413"/>
      <c r="F251" s="413"/>
      <c r="G251" s="413"/>
      <c r="H251" s="413"/>
      <c r="I251" s="414"/>
      <c r="J251" s="195"/>
      <c r="K251" s="196"/>
    </row>
    <row r="252" spans="1:11" s="197" customFormat="1" x14ac:dyDescent="0.2">
      <c r="A252" s="415" t="s">
        <v>102</v>
      </c>
      <c r="B252" s="416"/>
      <c r="C252" s="417"/>
      <c r="D252" s="198"/>
      <c r="E252" s="199"/>
      <c r="F252" s="418" t="s">
        <v>103</v>
      </c>
      <c r="G252" s="419"/>
      <c r="H252" s="420"/>
      <c r="I252" s="200">
        <f>SUM(I256:I262)</f>
        <v>0</v>
      </c>
      <c r="J252" s="195"/>
      <c r="K252" s="196"/>
    </row>
    <row r="253" spans="1:11" s="197" customFormat="1" x14ac:dyDescent="0.2">
      <c r="A253" s="421" t="s">
        <v>95</v>
      </c>
      <c r="B253" s="422"/>
      <c r="C253" s="423"/>
      <c r="D253" s="427" t="s">
        <v>104</v>
      </c>
      <c r="E253" s="428" t="s">
        <v>105</v>
      </c>
      <c r="F253" s="428" t="s">
        <v>76</v>
      </c>
      <c r="G253" s="428" t="s">
        <v>106</v>
      </c>
      <c r="H253" s="427" t="s">
        <v>107</v>
      </c>
      <c r="I253" s="427" t="s">
        <v>108</v>
      </c>
      <c r="J253" s="195"/>
      <c r="K253" s="196"/>
    </row>
    <row r="254" spans="1:11" s="197" customFormat="1" x14ac:dyDescent="0.2">
      <c r="A254" s="424"/>
      <c r="B254" s="425"/>
      <c r="C254" s="426"/>
      <c r="D254" s="427"/>
      <c r="E254" s="428"/>
      <c r="F254" s="428"/>
      <c r="G254" s="428"/>
      <c r="H254" s="427"/>
      <c r="I254" s="427"/>
      <c r="J254" s="195"/>
      <c r="K254" s="196"/>
    </row>
    <row r="255" spans="1:11" s="197" customFormat="1" x14ac:dyDescent="0.2">
      <c r="A255" s="201" t="s">
        <v>109</v>
      </c>
      <c r="B255" s="429" t="s">
        <v>78</v>
      </c>
      <c r="C255" s="430"/>
      <c r="D255" s="427"/>
      <c r="E255" s="428"/>
      <c r="F255" s="428"/>
      <c r="G255" s="428"/>
      <c r="H255" s="427"/>
      <c r="I255" s="427"/>
      <c r="J255" s="195"/>
      <c r="K255" s="196"/>
    </row>
    <row r="256" spans="1:11" s="197" customFormat="1" x14ac:dyDescent="0.2">
      <c r="A256" s="202"/>
      <c r="B256" s="203"/>
      <c r="C256" s="203"/>
      <c r="D256" s="202" t="s">
        <v>135</v>
      </c>
      <c r="E256" s="204" t="s">
        <v>144</v>
      </c>
      <c r="F256" s="202" t="s">
        <v>131</v>
      </c>
      <c r="G256" s="205">
        <v>1</v>
      </c>
      <c r="H256" s="122"/>
      <c r="I256" s="206">
        <f>TRUNC((G256*H256),2)</f>
        <v>0</v>
      </c>
      <c r="J256" s="195"/>
      <c r="K256" s="196"/>
    </row>
    <row r="257" spans="1:11" s="197" customFormat="1" ht="24" x14ac:dyDescent="0.2">
      <c r="A257" s="202"/>
      <c r="B257" s="203"/>
      <c r="C257" s="203"/>
      <c r="D257" s="202" t="s">
        <v>135</v>
      </c>
      <c r="E257" s="204" t="s">
        <v>146</v>
      </c>
      <c r="F257" s="202" t="s">
        <v>131</v>
      </c>
      <c r="G257" s="205">
        <v>2</v>
      </c>
      <c r="H257" s="122"/>
      <c r="I257" s="206">
        <f>TRUNC((G257*H257),2)</f>
        <v>0</v>
      </c>
      <c r="J257" s="195"/>
      <c r="K257" s="196"/>
    </row>
    <row r="258" spans="1:11" s="197" customFormat="1" ht="24" x14ac:dyDescent="0.2">
      <c r="A258" s="202"/>
      <c r="B258" s="203"/>
      <c r="C258" s="203"/>
      <c r="D258" s="202" t="s">
        <v>135</v>
      </c>
      <c r="E258" s="204" t="s">
        <v>145</v>
      </c>
      <c r="F258" s="202" t="s">
        <v>131</v>
      </c>
      <c r="G258" s="205">
        <v>2</v>
      </c>
      <c r="H258" s="122"/>
      <c r="I258" s="206">
        <f>TRUNC((G258*H258),2)</f>
        <v>0</v>
      </c>
      <c r="J258" s="195"/>
      <c r="K258" s="196"/>
    </row>
    <row r="259" spans="1:11" s="197" customFormat="1" x14ac:dyDescent="0.2">
      <c r="A259" s="202"/>
      <c r="B259" s="203"/>
      <c r="C259" s="203"/>
      <c r="D259" s="207" t="s">
        <v>136</v>
      </c>
      <c r="E259" s="208" t="s">
        <v>137</v>
      </c>
      <c r="F259" s="207" t="s">
        <v>138</v>
      </c>
      <c r="G259" s="209">
        <v>110</v>
      </c>
      <c r="H259" s="122"/>
      <c r="I259" s="206">
        <f t="shared" ref="I259:I262" si="4">TRUNC((G259*H259),2)</f>
        <v>0</v>
      </c>
      <c r="J259" s="195"/>
      <c r="K259" s="196"/>
    </row>
    <row r="260" spans="1:11" s="197" customFormat="1" x14ac:dyDescent="0.2">
      <c r="A260" s="202"/>
      <c r="B260" s="203"/>
      <c r="C260" s="203"/>
      <c r="D260" s="207" t="s">
        <v>136</v>
      </c>
      <c r="E260" s="208" t="s">
        <v>140</v>
      </c>
      <c r="F260" s="207" t="s">
        <v>138</v>
      </c>
      <c r="G260" s="209">
        <v>110</v>
      </c>
      <c r="H260" s="122"/>
      <c r="I260" s="206">
        <f t="shared" si="4"/>
        <v>0</v>
      </c>
      <c r="J260" s="195"/>
      <c r="K260" s="196"/>
    </row>
    <row r="261" spans="1:11" s="197" customFormat="1" x14ac:dyDescent="0.2">
      <c r="A261" s="202"/>
      <c r="B261" s="262"/>
      <c r="C261" s="262"/>
      <c r="D261" s="207" t="s">
        <v>136</v>
      </c>
      <c r="E261" s="223" t="s">
        <v>288</v>
      </c>
      <c r="F261" s="202" t="s">
        <v>131</v>
      </c>
      <c r="G261" s="205">
        <v>1</v>
      </c>
      <c r="H261" s="122"/>
      <c r="I261" s="206">
        <f t="shared" si="4"/>
        <v>0</v>
      </c>
      <c r="J261" s="195"/>
      <c r="K261" s="196"/>
    </row>
    <row r="262" spans="1:11" s="197" customFormat="1" x14ac:dyDescent="0.2">
      <c r="A262" s="202"/>
      <c r="B262" s="203"/>
      <c r="C262" s="203"/>
      <c r="D262" s="207" t="s">
        <v>136</v>
      </c>
      <c r="E262" s="208" t="s">
        <v>139</v>
      </c>
      <c r="F262" s="202" t="s">
        <v>138</v>
      </c>
      <c r="G262" s="209">
        <v>40</v>
      </c>
      <c r="H262" s="122"/>
      <c r="I262" s="206">
        <f t="shared" si="4"/>
        <v>0</v>
      </c>
      <c r="J262" s="195"/>
      <c r="K262" s="196"/>
    </row>
    <row r="263" spans="1:11" s="197" customFormat="1" x14ac:dyDescent="0.2">
      <c r="A263" s="442" t="s">
        <v>110</v>
      </c>
      <c r="B263" s="443"/>
      <c r="C263" s="444"/>
      <c r="D263" s="451"/>
      <c r="E263" s="452"/>
      <c r="F263" s="452"/>
      <c r="G263" s="452"/>
      <c r="H263" s="452"/>
      <c r="I263" s="453"/>
      <c r="J263" s="195"/>
      <c r="K263" s="196"/>
    </row>
    <row r="264" spans="1:11" s="197" customFormat="1" x14ac:dyDescent="0.2">
      <c r="A264" s="445"/>
      <c r="B264" s="446"/>
      <c r="C264" s="447"/>
      <c r="D264" s="451"/>
      <c r="E264" s="452"/>
      <c r="F264" s="452"/>
      <c r="G264" s="452"/>
      <c r="H264" s="452"/>
      <c r="I264" s="453"/>
      <c r="J264" s="195"/>
      <c r="K264" s="196"/>
    </row>
    <row r="265" spans="1:11" s="197" customFormat="1" x14ac:dyDescent="0.2">
      <c r="A265" s="448"/>
      <c r="B265" s="449"/>
      <c r="C265" s="450"/>
      <c r="D265" s="451"/>
      <c r="E265" s="452"/>
      <c r="F265" s="452"/>
      <c r="G265" s="452"/>
      <c r="H265" s="452"/>
      <c r="I265" s="453"/>
      <c r="J265" s="195"/>
      <c r="K265" s="196"/>
    </row>
    <row r="266" spans="1:11" x14ac:dyDescent="0.2">
      <c r="A266" s="258"/>
      <c r="B266" s="258"/>
      <c r="C266" s="258"/>
      <c r="D266" s="259"/>
      <c r="E266" s="259"/>
      <c r="F266" s="259"/>
      <c r="G266" s="259"/>
      <c r="H266" s="259"/>
      <c r="I266" s="260"/>
      <c r="J266" s="261"/>
      <c r="K266" s="261"/>
    </row>
    <row r="267" spans="1:11" x14ac:dyDescent="0.2">
      <c r="A267" s="258"/>
      <c r="B267" s="258"/>
      <c r="C267" s="258"/>
      <c r="D267" s="259"/>
      <c r="E267" s="259"/>
      <c r="F267" s="259"/>
      <c r="G267" s="259"/>
      <c r="H267" s="259"/>
      <c r="I267" s="260"/>
      <c r="J267" s="261"/>
      <c r="K267" s="261"/>
    </row>
    <row r="268" spans="1:11" x14ac:dyDescent="0.2">
      <c r="A268" s="258"/>
      <c r="B268" s="258"/>
      <c r="C268" s="258"/>
      <c r="D268" s="259"/>
      <c r="E268" s="259"/>
      <c r="F268" s="259"/>
      <c r="G268" s="259"/>
      <c r="H268" s="259"/>
      <c r="I268" s="260"/>
      <c r="J268" s="261"/>
      <c r="K268" s="261"/>
    </row>
    <row r="269" spans="1:11" x14ac:dyDescent="0.2">
      <c r="A269" s="258"/>
      <c r="B269" s="258"/>
      <c r="C269" s="258"/>
      <c r="D269" s="259"/>
      <c r="E269" s="259"/>
      <c r="F269" s="259"/>
      <c r="G269" s="259"/>
      <c r="H269" s="259"/>
      <c r="I269" s="260"/>
      <c r="J269" s="261"/>
      <c r="K269" s="261"/>
    </row>
    <row r="270" spans="1:11" x14ac:dyDescent="0.2">
      <c r="A270" s="258"/>
      <c r="B270" s="258"/>
      <c r="C270" s="258"/>
      <c r="D270" s="259"/>
      <c r="E270" s="259"/>
      <c r="F270" s="259"/>
      <c r="G270" s="259"/>
      <c r="H270" s="259"/>
      <c r="I270" s="260"/>
      <c r="J270" s="261"/>
      <c r="K270" s="261"/>
    </row>
    <row r="271" spans="1:11" x14ac:dyDescent="0.2">
      <c r="A271" s="263"/>
      <c r="B271" s="263"/>
      <c r="C271" s="263"/>
      <c r="D271" s="263"/>
      <c r="E271" s="263"/>
      <c r="F271" s="263"/>
      <c r="G271" s="264"/>
      <c r="H271" s="263"/>
      <c r="I271" s="265"/>
    </row>
    <row r="272" spans="1:11" x14ac:dyDescent="0.2">
      <c r="A272" s="263"/>
      <c r="B272" s="263"/>
      <c r="C272" s="263"/>
      <c r="D272" s="263"/>
      <c r="E272" s="263"/>
      <c r="F272" s="263"/>
      <c r="G272" s="264"/>
      <c r="H272" s="263"/>
      <c r="I272" s="265"/>
    </row>
    <row r="273" spans="1:9" x14ac:dyDescent="0.2">
      <c r="A273" s="263"/>
      <c r="B273" s="263"/>
      <c r="C273" s="263"/>
      <c r="D273" s="263"/>
      <c r="E273" s="263"/>
      <c r="F273" s="263"/>
      <c r="G273" s="264"/>
      <c r="H273" s="263"/>
      <c r="I273" s="265"/>
    </row>
    <row r="274" spans="1:9" x14ac:dyDescent="0.2">
      <c r="A274" s="263"/>
      <c r="B274" s="263"/>
      <c r="C274" s="263"/>
      <c r="D274" s="263"/>
      <c r="E274" s="263"/>
      <c r="F274" s="263"/>
      <c r="G274" s="264"/>
      <c r="H274" s="263"/>
      <c r="I274" s="265"/>
    </row>
    <row r="275" spans="1:9" x14ac:dyDescent="0.2">
      <c r="A275" s="263"/>
      <c r="B275" s="263"/>
      <c r="C275" s="263"/>
      <c r="D275" s="263"/>
      <c r="E275" s="263"/>
      <c r="F275" s="263"/>
      <c r="G275" s="264"/>
      <c r="H275" s="263"/>
      <c r="I275" s="265"/>
    </row>
    <row r="276" spans="1:9" x14ac:dyDescent="0.2">
      <c r="A276" s="266"/>
      <c r="B276" s="266"/>
      <c r="C276" s="266"/>
      <c r="D276" s="266"/>
      <c r="E276" s="266"/>
      <c r="F276" s="266"/>
      <c r="G276" s="267"/>
      <c r="H276" s="266"/>
      <c r="I276" s="268"/>
    </row>
    <row r="277" spans="1:9" x14ac:dyDescent="0.2">
      <c r="A277" s="266"/>
      <c r="B277" s="266"/>
      <c r="C277" s="266"/>
      <c r="D277" s="266"/>
      <c r="E277" s="266"/>
      <c r="F277" s="266"/>
      <c r="G277" s="267"/>
      <c r="H277" s="266"/>
      <c r="I277" s="268"/>
    </row>
    <row r="278" spans="1:9" x14ac:dyDescent="0.2">
      <c r="A278" s="266"/>
      <c r="B278" s="266"/>
      <c r="C278" s="266"/>
      <c r="D278" s="266"/>
      <c r="E278" s="266"/>
      <c r="F278" s="266"/>
      <c r="G278" s="267"/>
      <c r="H278" s="266"/>
      <c r="I278" s="268"/>
    </row>
    <row r="279" spans="1:9" x14ac:dyDescent="0.2">
      <c r="A279" s="266"/>
      <c r="B279" s="266"/>
      <c r="C279" s="266"/>
      <c r="D279" s="266"/>
      <c r="E279" s="266"/>
      <c r="F279" s="266"/>
      <c r="G279" s="267"/>
      <c r="H279" s="266"/>
      <c r="I279" s="268"/>
    </row>
    <row r="280" spans="1:9" x14ac:dyDescent="0.2">
      <c r="A280" s="266"/>
      <c r="B280" s="266"/>
      <c r="C280" s="266"/>
      <c r="D280" s="266"/>
      <c r="E280" s="266"/>
      <c r="F280" s="266"/>
      <c r="G280" s="267"/>
      <c r="H280" s="266"/>
      <c r="I280" s="268"/>
    </row>
    <row r="281" spans="1:9" x14ac:dyDescent="0.2">
      <c r="A281" s="266"/>
      <c r="B281" s="266"/>
      <c r="C281" s="266"/>
      <c r="D281" s="266"/>
      <c r="E281" s="266"/>
      <c r="F281" s="266"/>
      <c r="G281" s="267"/>
      <c r="H281" s="266"/>
      <c r="I281" s="268"/>
    </row>
    <row r="282" spans="1:9" x14ac:dyDescent="0.2">
      <c r="A282" s="266"/>
      <c r="B282" s="266"/>
      <c r="C282" s="266"/>
      <c r="D282" s="266"/>
      <c r="E282" s="266"/>
      <c r="F282" s="266"/>
      <c r="G282" s="267"/>
      <c r="H282" s="266"/>
      <c r="I282" s="268"/>
    </row>
    <row r="283" spans="1:9" x14ac:dyDescent="0.2">
      <c r="A283" s="266"/>
      <c r="B283" s="266"/>
      <c r="C283" s="266"/>
      <c r="D283" s="266"/>
      <c r="E283" s="266"/>
      <c r="F283" s="266"/>
      <c r="G283" s="267"/>
      <c r="H283" s="266"/>
      <c r="I283" s="268"/>
    </row>
    <row r="284" spans="1:9" x14ac:dyDescent="0.2">
      <c r="A284" s="266"/>
      <c r="B284" s="266"/>
      <c r="C284" s="266"/>
      <c r="D284" s="266"/>
      <c r="E284" s="266"/>
      <c r="F284" s="266"/>
      <c r="G284" s="267"/>
      <c r="H284" s="266"/>
      <c r="I284" s="268"/>
    </row>
    <row r="285" spans="1:9" x14ac:dyDescent="0.2">
      <c r="A285" s="266"/>
      <c r="B285" s="266"/>
      <c r="C285" s="266"/>
      <c r="D285" s="266"/>
      <c r="E285" s="266"/>
      <c r="F285" s="266"/>
      <c r="G285" s="267"/>
      <c r="H285" s="266"/>
      <c r="I285" s="268"/>
    </row>
    <row r="286" spans="1:9" x14ac:dyDescent="0.2">
      <c r="A286" s="266"/>
      <c r="B286" s="266"/>
      <c r="C286" s="266"/>
      <c r="D286" s="266"/>
      <c r="E286" s="266"/>
      <c r="F286" s="266"/>
      <c r="G286" s="267"/>
      <c r="H286" s="266"/>
      <c r="I286" s="268"/>
    </row>
    <row r="287" spans="1:9" x14ac:dyDescent="0.2">
      <c r="A287" s="266"/>
      <c r="B287" s="266"/>
      <c r="C287" s="266"/>
      <c r="D287" s="266"/>
      <c r="E287" s="266"/>
      <c r="F287" s="266"/>
      <c r="G287" s="267"/>
      <c r="H287" s="266"/>
      <c r="I287" s="268"/>
    </row>
    <row r="288" spans="1:9" x14ac:dyDescent="0.2">
      <c r="A288" s="266"/>
      <c r="B288" s="266"/>
      <c r="C288" s="266"/>
      <c r="D288" s="266"/>
      <c r="E288" s="266"/>
      <c r="F288" s="266"/>
      <c r="G288" s="267"/>
      <c r="H288" s="266"/>
      <c r="I288" s="268"/>
    </row>
    <row r="289" spans="1:9" x14ac:dyDescent="0.2">
      <c r="A289" s="266"/>
      <c r="B289" s="266"/>
      <c r="C289" s="266"/>
      <c r="D289" s="266"/>
      <c r="E289" s="266"/>
      <c r="F289" s="266"/>
      <c r="G289" s="267"/>
      <c r="H289" s="266"/>
      <c r="I289" s="268"/>
    </row>
    <row r="290" spans="1:9" x14ac:dyDescent="0.2">
      <c r="A290" s="266"/>
      <c r="B290" s="266"/>
      <c r="C290" s="266"/>
      <c r="D290" s="266"/>
      <c r="E290" s="266"/>
      <c r="F290" s="266"/>
      <c r="G290" s="267"/>
      <c r="H290" s="266"/>
      <c r="I290" s="268"/>
    </row>
    <row r="291" spans="1:9" x14ac:dyDescent="0.2">
      <c r="A291" s="266"/>
      <c r="B291" s="266"/>
      <c r="C291" s="266"/>
      <c r="D291" s="266"/>
      <c r="E291" s="266"/>
      <c r="F291" s="266"/>
      <c r="G291" s="267"/>
      <c r="H291" s="266"/>
      <c r="I291" s="268"/>
    </row>
    <row r="292" spans="1:9" x14ac:dyDescent="0.2">
      <c r="A292" s="266"/>
      <c r="B292" s="266"/>
      <c r="C292" s="266"/>
      <c r="D292" s="266"/>
      <c r="E292" s="266"/>
      <c r="F292" s="266"/>
      <c r="G292" s="267"/>
      <c r="H292" s="266"/>
      <c r="I292" s="268"/>
    </row>
    <row r="293" spans="1:9" x14ac:dyDescent="0.2">
      <c r="A293" s="266"/>
      <c r="B293" s="266"/>
      <c r="C293" s="266"/>
      <c r="D293" s="266"/>
      <c r="E293" s="266"/>
      <c r="F293" s="266"/>
      <c r="G293" s="267"/>
      <c r="H293" s="266"/>
      <c r="I293" s="268"/>
    </row>
    <row r="294" spans="1:9" x14ac:dyDescent="0.2">
      <c r="A294" s="266"/>
      <c r="B294" s="266"/>
      <c r="C294" s="266"/>
      <c r="D294" s="266"/>
      <c r="E294" s="266"/>
      <c r="F294" s="266"/>
      <c r="G294" s="267"/>
      <c r="H294" s="266"/>
      <c r="I294" s="268"/>
    </row>
    <row r="295" spans="1:9" x14ac:dyDescent="0.2">
      <c r="A295" s="266"/>
      <c r="B295" s="266"/>
      <c r="C295" s="266"/>
      <c r="D295" s="266"/>
      <c r="E295" s="266"/>
      <c r="F295" s="266"/>
      <c r="G295" s="267"/>
      <c r="H295" s="266"/>
      <c r="I295" s="268"/>
    </row>
  </sheetData>
  <sheetProtection algorithmName="SHA-512" hashValue="ZZTHvrAjXxhOsP4mE+vn5F7fDPbIDbAmdk7DOc+xUJ5byTC0EbPiEZrmqJgBrJHphopBYwnas+xtfCrexRzZ4w==" saltValue="10lO3dITzMfL9meEFgV81w==" spinCount="100000" sheet="1" objects="1" scenarios="1"/>
  <mergeCells count="335">
    <mergeCell ref="A10:J10"/>
    <mergeCell ref="H11:I11"/>
    <mergeCell ref="C11:E11"/>
    <mergeCell ref="C13:E13"/>
    <mergeCell ref="C14:E14"/>
    <mergeCell ref="C15:E15"/>
    <mergeCell ref="A195:C197"/>
    <mergeCell ref="D195:I195"/>
    <mergeCell ref="D196:I196"/>
    <mergeCell ref="D197:I197"/>
    <mergeCell ref="B187:C187"/>
    <mergeCell ref="D187:I187"/>
    <mergeCell ref="A188:C188"/>
    <mergeCell ref="F188:H188"/>
    <mergeCell ref="A189:C190"/>
    <mergeCell ref="D189:D191"/>
    <mergeCell ref="E189:E191"/>
    <mergeCell ref="F189:F191"/>
    <mergeCell ref="G189:G191"/>
    <mergeCell ref="H189:H191"/>
    <mergeCell ref="I189:I191"/>
    <mergeCell ref="B191:C191"/>
    <mergeCell ref="A177:C178"/>
    <mergeCell ref="D177:D179"/>
    <mergeCell ref="E177:E179"/>
    <mergeCell ref="F177:F179"/>
    <mergeCell ref="G177:G179"/>
    <mergeCell ref="H177:H179"/>
    <mergeCell ref="I177:I179"/>
    <mergeCell ref="B179:C179"/>
    <mergeCell ref="A183:C185"/>
    <mergeCell ref="D183:I183"/>
    <mergeCell ref="D184:I184"/>
    <mergeCell ref="D185:I185"/>
    <mergeCell ref="B163:C163"/>
    <mergeCell ref="D163:I163"/>
    <mergeCell ref="A164:C164"/>
    <mergeCell ref="F164:H164"/>
    <mergeCell ref="A165:C166"/>
    <mergeCell ref="D165:D167"/>
    <mergeCell ref="E165:E167"/>
    <mergeCell ref="F165:F167"/>
    <mergeCell ref="G165:G167"/>
    <mergeCell ref="H165:H167"/>
    <mergeCell ref="I165:I167"/>
    <mergeCell ref="B167:C167"/>
    <mergeCell ref="B199:C199"/>
    <mergeCell ref="D199:I199"/>
    <mergeCell ref="A200:C200"/>
    <mergeCell ref="F200:H200"/>
    <mergeCell ref="A201:C202"/>
    <mergeCell ref="D201:D203"/>
    <mergeCell ref="E201:E203"/>
    <mergeCell ref="F201:F203"/>
    <mergeCell ref="G201:G203"/>
    <mergeCell ref="H201:H203"/>
    <mergeCell ref="I201:I203"/>
    <mergeCell ref="B203:C203"/>
    <mergeCell ref="A147:C149"/>
    <mergeCell ref="D147:I147"/>
    <mergeCell ref="D148:I148"/>
    <mergeCell ref="D149:I149"/>
    <mergeCell ref="A135:C137"/>
    <mergeCell ref="D135:I135"/>
    <mergeCell ref="D136:I136"/>
    <mergeCell ref="D137:I137"/>
    <mergeCell ref="B139:C139"/>
    <mergeCell ref="D139:I139"/>
    <mergeCell ref="A140:C140"/>
    <mergeCell ref="F140:H140"/>
    <mergeCell ref="A141:C142"/>
    <mergeCell ref="D141:D143"/>
    <mergeCell ref="E141:E143"/>
    <mergeCell ref="F141:F143"/>
    <mergeCell ref="G141:G143"/>
    <mergeCell ref="H141:H143"/>
    <mergeCell ref="I141:I143"/>
    <mergeCell ref="B143:C143"/>
    <mergeCell ref="A123:C125"/>
    <mergeCell ref="D123:I123"/>
    <mergeCell ref="D124:I124"/>
    <mergeCell ref="D125:I125"/>
    <mergeCell ref="B127:C127"/>
    <mergeCell ref="D127:I127"/>
    <mergeCell ref="A128:C128"/>
    <mergeCell ref="F128:H128"/>
    <mergeCell ref="A129:C130"/>
    <mergeCell ref="D129:D131"/>
    <mergeCell ref="E129:E131"/>
    <mergeCell ref="F129:F131"/>
    <mergeCell ref="G129:G131"/>
    <mergeCell ref="H129:H131"/>
    <mergeCell ref="I129:I131"/>
    <mergeCell ref="B131:C131"/>
    <mergeCell ref="A111:C113"/>
    <mergeCell ref="D111:I111"/>
    <mergeCell ref="D112:I112"/>
    <mergeCell ref="D113:I113"/>
    <mergeCell ref="B115:C115"/>
    <mergeCell ref="D115:I115"/>
    <mergeCell ref="A116:C116"/>
    <mergeCell ref="F116:H116"/>
    <mergeCell ref="A117:C118"/>
    <mergeCell ref="D117:D119"/>
    <mergeCell ref="E117:E119"/>
    <mergeCell ref="F117:F119"/>
    <mergeCell ref="G117:G119"/>
    <mergeCell ref="H117:H119"/>
    <mergeCell ref="I117:I119"/>
    <mergeCell ref="B119:C119"/>
    <mergeCell ref="A104:C104"/>
    <mergeCell ref="F104:H104"/>
    <mergeCell ref="A105:C106"/>
    <mergeCell ref="D105:D107"/>
    <mergeCell ref="E105:E107"/>
    <mergeCell ref="F105:F107"/>
    <mergeCell ref="G105:G107"/>
    <mergeCell ref="H105:H107"/>
    <mergeCell ref="I105:I107"/>
    <mergeCell ref="B107:C107"/>
    <mergeCell ref="I93:I95"/>
    <mergeCell ref="B95:C95"/>
    <mergeCell ref="B103:C103"/>
    <mergeCell ref="D103:I103"/>
    <mergeCell ref="A99:C101"/>
    <mergeCell ref="D99:I99"/>
    <mergeCell ref="D100:I100"/>
    <mergeCell ref="D101:I101"/>
    <mergeCell ref="A92:C92"/>
    <mergeCell ref="F92:H92"/>
    <mergeCell ref="A93:C94"/>
    <mergeCell ref="D93:D95"/>
    <mergeCell ref="E93:E95"/>
    <mergeCell ref="F93:F95"/>
    <mergeCell ref="G93:G95"/>
    <mergeCell ref="H93:H95"/>
    <mergeCell ref="A87:C89"/>
    <mergeCell ref="D87:I87"/>
    <mergeCell ref="D88:I88"/>
    <mergeCell ref="D89:I89"/>
    <mergeCell ref="B91:C91"/>
    <mergeCell ref="D91:I91"/>
    <mergeCell ref="B79:C79"/>
    <mergeCell ref="D79:I79"/>
    <mergeCell ref="A80:C80"/>
    <mergeCell ref="F80:H80"/>
    <mergeCell ref="A81:C82"/>
    <mergeCell ref="D81:D83"/>
    <mergeCell ref="E81:E83"/>
    <mergeCell ref="F81:F83"/>
    <mergeCell ref="G81:G83"/>
    <mergeCell ref="H81:H83"/>
    <mergeCell ref="I81:I83"/>
    <mergeCell ref="B83:C83"/>
    <mergeCell ref="I69:I71"/>
    <mergeCell ref="B71:C71"/>
    <mergeCell ref="A75:C77"/>
    <mergeCell ref="D75:I75"/>
    <mergeCell ref="D76:I76"/>
    <mergeCell ref="D77:I77"/>
    <mergeCell ref="A68:C68"/>
    <mergeCell ref="F68:H68"/>
    <mergeCell ref="A69:C70"/>
    <mergeCell ref="D69:D71"/>
    <mergeCell ref="E69:E71"/>
    <mergeCell ref="F69:F71"/>
    <mergeCell ref="G69:G71"/>
    <mergeCell ref="H69:H71"/>
    <mergeCell ref="A63:C65"/>
    <mergeCell ref="D63:I63"/>
    <mergeCell ref="D64:I64"/>
    <mergeCell ref="D65:I65"/>
    <mergeCell ref="B67:C67"/>
    <mergeCell ref="D67:I67"/>
    <mergeCell ref="B55:C55"/>
    <mergeCell ref="D55:I55"/>
    <mergeCell ref="A56:C56"/>
    <mergeCell ref="F56:H56"/>
    <mergeCell ref="A57:C58"/>
    <mergeCell ref="D57:D59"/>
    <mergeCell ref="E57:E59"/>
    <mergeCell ref="F57:F59"/>
    <mergeCell ref="G57:G59"/>
    <mergeCell ref="H57:H59"/>
    <mergeCell ref="I57:I59"/>
    <mergeCell ref="B59:C59"/>
    <mergeCell ref="H33:H35"/>
    <mergeCell ref="I33:I35"/>
    <mergeCell ref="B35:C35"/>
    <mergeCell ref="I45:I47"/>
    <mergeCell ref="B47:C47"/>
    <mergeCell ref="A51:C53"/>
    <mergeCell ref="D51:I51"/>
    <mergeCell ref="D52:I52"/>
    <mergeCell ref="D53:I53"/>
    <mergeCell ref="A44:C44"/>
    <mergeCell ref="F44:H44"/>
    <mergeCell ref="A45:C46"/>
    <mergeCell ref="D45:D47"/>
    <mergeCell ref="E45:E47"/>
    <mergeCell ref="F45:F47"/>
    <mergeCell ref="G45:G47"/>
    <mergeCell ref="H45:H47"/>
    <mergeCell ref="A247:C249"/>
    <mergeCell ref="D247:I247"/>
    <mergeCell ref="D248:I248"/>
    <mergeCell ref="D249:I249"/>
    <mergeCell ref="B231:C231"/>
    <mergeCell ref="D231:I231"/>
    <mergeCell ref="A232:C232"/>
    <mergeCell ref="F232:H232"/>
    <mergeCell ref="A233:C234"/>
    <mergeCell ref="D233:D235"/>
    <mergeCell ref="E233:E235"/>
    <mergeCell ref="F233:F235"/>
    <mergeCell ref="G233:G235"/>
    <mergeCell ref="H233:H235"/>
    <mergeCell ref="I233:I235"/>
    <mergeCell ref="B235:C235"/>
    <mergeCell ref="B251:C251"/>
    <mergeCell ref="D251:I251"/>
    <mergeCell ref="I253:I255"/>
    <mergeCell ref="B255:C255"/>
    <mergeCell ref="A263:C265"/>
    <mergeCell ref="D263:I263"/>
    <mergeCell ref="D264:I264"/>
    <mergeCell ref="D265:I265"/>
    <mergeCell ref="A252:C252"/>
    <mergeCell ref="F252:H252"/>
    <mergeCell ref="A253:C254"/>
    <mergeCell ref="D253:D255"/>
    <mergeCell ref="E253:E255"/>
    <mergeCell ref="F253:F255"/>
    <mergeCell ref="G253:G255"/>
    <mergeCell ref="H253:H255"/>
    <mergeCell ref="A1:I1"/>
    <mergeCell ref="A2:I2"/>
    <mergeCell ref="A3:I3"/>
    <mergeCell ref="A4:I4"/>
    <mergeCell ref="A5:I5"/>
    <mergeCell ref="A7:I7"/>
    <mergeCell ref="A8:I8"/>
    <mergeCell ref="A27:C29"/>
    <mergeCell ref="D27:I27"/>
    <mergeCell ref="D28:I28"/>
    <mergeCell ref="D29:I29"/>
    <mergeCell ref="B17:C17"/>
    <mergeCell ref="D17:I17"/>
    <mergeCell ref="A18:C18"/>
    <mergeCell ref="F18:H18"/>
    <mergeCell ref="A19:C20"/>
    <mergeCell ref="D19:D21"/>
    <mergeCell ref="E19:E21"/>
    <mergeCell ref="F19:F21"/>
    <mergeCell ref="G19:G21"/>
    <mergeCell ref="H19:H21"/>
    <mergeCell ref="I19:I21"/>
    <mergeCell ref="B21:C21"/>
    <mergeCell ref="A9:J9"/>
    <mergeCell ref="B175:C175"/>
    <mergeCell ref="D175:I175"/>
    <mergeCell ref="A176:C176"/>
    <mergeCell ref="F176:H176"/>
    <mergeCell ref="A217:C219"/>
    <mergeCell ref="D217:I217"/>
    <mergeCell ref="D218:I218"/>
    <mergeCell ref="D219:I219"/>
    <mergeCell ref="A6:I6"/>
    <mergeCell ref="A39:C41"/>
    <mergeCell ref="D39:I39"/>
    <mergeCell ref="D40:I40"/>
    <mergeCell ref="D41:I41"/>
    <mergeCell ref="B43:C43"/>
    <mergeCell ref="D43:I43"/>
    <mergeCell ref="B31:C31"/>
    <mergeCell ref="D31:I31"/>
    <mergeCell ref="A32:C32"/>
    <mergeCell ref="F32:H32"/>
    <mergeCell ref="A33:C34"/>
    <mergeCell ref="D33:D35"/>
    <mergeCell ref="E33:E35"/>
    <mergeCell ref="F33:F35"/>
    <mergeCell ref="G33:G35"/>
    <mergeCell ref="B151:C151"/>
    <mergeCell ref="D151:I151"/>
    <mergeCell ref="A152:C152"/>
    <mergeCell ref="F152:H152"/>
    <mergeCell ref="A153:C154"/>
    <mergeCell ref="D153:D155"/>
    <mergeCell ref="E153:E155"/>
    <mergeCell ref="F153:F155"/>
    <mergeCell ref="G153:G155"/>
    <mergeCell ref="H153:H155"/>
    <mergeCell ref="I153:I155"/>
    <mergeCell ref="B155:C155"/>
    <mergeCell ref="A159:C161"/>
    <mergeCell ref="D159:I159"/>
    <mergeCell ref="D160:I160"/>
    <mergeCell ref="D161:I161"/>
    <mergeCell ref="B209:C209"/>
    <mergeCell ref="D209:I209"/>
    <mergeCell ref="A210:C210"/>
    <mergeCell ref="F210:H210"/>
    <mergeCell ref="A211:C212"/>
    <mergeCell ref="D211:D213"/>
    <mergeCell ref="E211:E213"/>
    <mergeCell ref="F211:F213"/>
    <mergeCell ref="G211:G213"/>
    <mergeCell ref="H211:H213"/>
    <mergeCell ref="I211:I213"/>
    <mergeCell ref="B213:C213"/>
    <mergeCell ref="A205:C207"/>
    <mergeCell ref="D205:I205"/>
    <mergeCell ref="D206:I206"/>
    <mergeCell ref="D207:I207"/>
    <mergeCell ref="A171:C173"/>
    <mergeCell ref="D171:I171"/>
    <mergeCell ref="D172:I172"/>
    <mergeCell ref="D173:I173"/>
    <mergeCell ref="A227:C229"/>
    <mergeCell ref="D227:I227"/>
    <mergeCell ref="D228:I228"/>
    <mergeCell ref="D229:I229"/>
    <mergeCell ref="B221:C221"/>
    <mergeCell ref="D221:I221"/>
    <mergeCell ref="A222:C222"/>
    <mergeCell ref="F222:H222"/>
    <mergeCell ref="A223:C224"/>
    <mergeCell ref="D223:D225"/>
    <mergeCell ref="E223:E225"/>
    <mergeCell ref="F223:F225"/>
    <mergeCell ref="G223:G225"/>
    <mergeCell ref="H223:H225"/>
    <mergeCell ref="I223:I225"/>
    <mergeCell ref="B225:C225"/>
  </mergeCells>
  <conditionalFormatting sqref="H22:H26 H36:H38 H48:H50 H60:H62 H72:H74 H84:H86 H96:H98 H108:H110 H120:H122 H132:H134 H144:H146 H156:H158 H168:H170 H180:H182 H192:H194 H204 H214:H216 H226 H236:H246 H256:H262">
    <cfRule type="notContainsBlanks" dxfId="5" priority="4">
      <formula>LEN(TRIM(H22))&gt;0</formula>
    </cfRule>
  </conditionalFormatting>
  <printOptions horizontalCentered="1"/>
  <pageMargins left="0.25" right="0.25" top="0.75" bottom="0.75" header="0.3" footer="0.3"/>
  <pageSetup paperSize="9" scale="57" firstPageNumber="0" fitToHeight="0" orientation="portrait" horizontalDpi="300" verticalDpi="300" r:id="rId1"/>
  <rowBreaks count="3" manualBreakCount="3">
    <brk id="89" max="8" man="1"/>
    <brk id="208" max="8" man="1"/>
    <brk id="249" max="8" man="1"/>
  </rowBreaks>
  <drawing r:id="rId2"/>
  <extLst>
    <ext xmlns:x14="http://schemas.microsoft.com/office/spreadsheetml/2009/9/main" uri="{78C0D931-6437-407d-A8EE-F0AAD7539E65}">
      <x14:conditionalFormattings>
        <x14:conditionalFormatting xmlns:xm="http://schemas.microsoft.com/office/excel/2006/main">
          <x14:cfRule type="notContainsBlanks" priority="3" id="{C9AED3AD-4D0C-473D-9DFD-CCC6E7AF70BD}">
            <xm:f>LEN(TRIM(Planilha!G9))&gt;0</xm:f>
            <x14:dxf>
              <fill>
                <patternFill>
                  <fgColor theme="4" tint="0.79998168889431442"/>
                </patternFill>
              </fill>
            </x14:dxf>
          </x14:cfRule>
          <xm:sqref>G9:G12</xm:sqref>
        </x14:conditionalFormatting>
        <x14:conditionalFormatting xmlns:xm="http://schemas.microsoft.com/office/excel/2006/main">
          <x14:cfRule type="notContainsBlanks" priority="2" id="{28586D51-572B-4D98-8ABC-C48F4B6B94BD}">
            <xm:f>LEN(TRIM(Planilha!H13))&gt;0</xm:f>
            <x14:dxf>
              <fill>
                <patternFill>
                  <bgColor theme="4" tint="0.79998168889431442"/>
                </patternFill>
              </fill>
            </x14:dxf>
          </x14:cfRule>
          <xm:sqref>H13:H15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0"/>
  <sheetViews>
    <sheetView workbookViewId="0">
      <selection activeCell="D15" sqref="D15"/>
    </sheetView>
  </sheetViews>
  <sheetFormatPr defaultRowHeight="12.75" x14ac:dyDescent="0.2"/>
  <cols>
    <col min="1" max="1" width="15.7109375" style="72" customWidth="1"/>
    <col min="2" max="2" width="100.7109375" style="72" customWidth="1"/>
    <col min="3" max="3" width="20.7109375" style="72" customWidth="1"/>
    <col min="4" max="16384" width="9.140625" style="72"/>
  </cols>
  <sheetData>
    <row r="1" spans="1:3" ht="15" customHeight="1" x14ac:dyDescent="0.2">
      <c r="A1" s="479" t="s">
        <v>467</v>
      </c>
      <c r="B1" s="480"/>
      <c r="C1" s="481"/>
    </row>
    <row r="2" spans="1:3" ht="15" customHeight="1" x14ac:dyDescent="0.2">
      <c r="A2" s="482"/>
      <c r="B2" s="483"/>
      <c r="C2" s="484"/>
    </row>
    <row r="3" spans="1:3" ht="15" customHeight="1" x14ac:dyDescent="0.2">
      <c r="A3" s="482"/>
      <c r="B3" s="483"/>
      <c r="C3" s="484"/>
    </row>
    <row r="4" spans="1:3" ht="15" customHeight="1" x14ac:dyDescent="0.2">
      <c r="A4" s="482"/>
      <c r="B4" s="483"/>
      <c r="C4" s="484"/>
    </row>
    <row r="5" spans="1:3" s="96" customFormat="1" ht="30" customHeight="1" thickBot="1" x14ac:dyDescent="0.25">
      <c r="A5" s="485" t="s">
        <v>457</v>
      </c>
      <c r="B5" s="486"/>
      <c r="C5" s="487"/>
    </row>
    <row r="6" spans="1:3" ht="15" customHeight="1" x14ac:dyDescent="0.2">
      <c r="A6" s="488" t="s">
        <v>468</v>
      </c>
      <c r="B6" s="490" t="s">
        <v>1</v>
      </c>
      <c r="C6" s="492" t="s">
        <v>469</v>
      </c>
    </row>
    <row r="7" spans="1:3" ht="15" customHeight="1" thickBot="1" x14ac:dyDescent="0.25">
      <c r="A7" s="489"/>
      <c r="B7" s="491"/>
      <c r="C7" s="493"/>
    </row>
    <row r="8" spans="1:3" ht="15" customHeight="1" x14ac:dyDescent="0.25">
      <c r="A8" s="97" t="s">
        <v>470</v>
      </c>
      <c r="B8" s="98" t="s">
        <v>471</v>
      </c>
      <c r="C8" s="99">
        <f>SUM(C9:C12)</f>
        <v>0</v>
      </c>
    </row>
    <row r="9" spans="1:3" ht="15" customHeight="1" x14ac:dyDescent="0.25">
      <c r="A9" s="100" t="s">
        <v>472</v>
      </c>
      <c r="B9" s="101" t="s">
        <v>473</v>
      </c>
      <c r="C9" s="102"/>
    </row>
    <row r="10" spans="1:3" ht="15" customHeight="1" x14ac:dyDescent="0.25">
      <c r="A10" s="100" t="s">
        <v>474</v>
      </c>
      <c r="B10" s="101" t="s">
        <v>475</v>
      </c>
      <c r="C10" s="102"/>
    </row>
    <row r="11" spans="1:3" ht="15" customHeight="1" x14ac:dyDescent="0.25">
      <c r="A11" s="100" t="s">
        <v>476</v>
      </c>
      <c r="B11" s="103" t="s">
        <v>477</v>
      </c>
      <c r="C11" s="104"/>
    </row>
    <row r="12" spans="1:3" ht="15" customHeight="1" thickBot="1" x14ac:dyDescent="0.3">
      <c r="A12" s="105" t="s">
        <v>478</v>
      </c>
      <c r="B12" s="106" t="s">
        <v>479</v>
      </c>
      <c r="C12" s="107"/>
    </row>
    <row r="13" spans="1:3" ht="15" customHeight="1" thickBot="1" x14ac:dyDescent="0.3">
      <c r="A13" s="108"/>
      <c r="B13" s="109"/>
      <c r="C13" s="110"/>
    </row>
    <row r="14" spans="1:3" ht="15" customHeight="1" x14ac:dyDescent="0.25">
      <c r="A14" s="97" t="s">
        <v>480</v>
      </c>
      <c r="B14" s="98" t="s">
        <v>481</v>
      </c>
      <c r="C14" s="99">
        <f>SUM(C15)</f>
        <v>0</v>
      </c>
    </row>
    <row r="15" spans="1:3" ht="15" customHeight="1" thickBot="1" x14ac:dyDescent="0.3">
      <c r="A15" s="105" t="s">
        <v>482</v>
      </c>
      <c r="B15" s="106" t="s">
        <v>483</v>
      </c>
      <c r="C15" s="107"/>
    </row>
    <row r="16" spans="1:3" ht="15" customHeight="1" thickBot="1" x14ac:dyDescent="0.3">
      <c r="A16" s="108"/>
      <c r="B16" s="109"/>
      <c r="C16" s="111"/>
    </row>
    <row r="17" spans="1:3" ht="15" customHeight="1" x14ac:dyDescent="0.25">
      <c r="A17" s="97" t="s">
        <v>484</v>
      </c>
      <c r="B17" s="98" t="s">
        <v>485</v>
      </c>
      <c r="C17" s="99">
        <f>SUM(C18:C21)</f>
        <v>0</v>
      </c>
    </row>
    <row r="18" spans="1:3" ht="15" customHeight="1" x14ac:dyDescent="0.25">
      <c r="A18" s="100" t="s">
        <v>486</v>
      </c>
      <c r="B18" s="101" t="s">
        <v>487</v>
      </c>
      <c r="C18" s="102"/>
    </row>
    <row r="19" spans="1:3" ht="15" customHeight="1" x14ac:dyDescent="0.25">
      <c r="A19" s="100" t="s">
        <v>488</v>
      </c>
      <c r="B19" s="101" t="s">
        <v>489</v>
      </c>
      <c r="C19" s="102"/>
    </row>
    <row r="20" spans="1:3" ht="15" customHeight="1" x14ac:dyDescent="0.25">
      <c r="A20" s="100" t="s">
        <v>490</v>
      </c>
      <c r="B20" s="101" t="s">
        <v>491</v>
      </c>
      <c r="C20" s="102"/>
    </row>
    <row r="21" spans="1:3" ht="15" customHeight="1" thickBot="1" x14ac:dyDescent="0.3">
      <c r="A21" s="105" t="s">
        <v>492</v>
      </c>
      <c r="B21" s="106" t="s">
        <v>493</v>
      </c>
      <c r="C21" s="102"/>
    </row>
    <row r="22" spans="1:3" ht="15" customHeight="1" thickBot="1" x14ac:dyDescent="0.3">
      <c r="A22" s="108"/>
      <c r="B22" s="112"/>
      <c r="C22" s="110"/>
    </row>
    <row r="23" spans="1:3" ht="15" customHeight="1" thickBot="1" x14ac:dyDescent="0.3">
      <c r="A23" s="113" t="s">
        <v>494</v>
      </c>
      <c r="B23" s="114" t="s">
        <v>495</v>
      </c>
      <c r="C23" s="115">
        <f>((1+(C9+C10+C11))*(1+C12)*(1+C15)/(1-(C18+C19+C20+C21))-1)</f>
        <v>0</v>
      </c>
    </row>
    <row r="24" spans="1:3" ht="15" customHeight="1" x14ac:dyDescent="0.25">
      <c r="A24" s="108"/>
      <c r="B24" s="109"/>
      <c r="C24" s="116"/>
    </row>
    <row r="25" spans="1:3" ht="15" customHeight="1" x14ac:dyDescent="0.25">
      <c r="A25" s="476" t="s">
        <v>496</v>
      </c>
      <c r="B25" s="477"/>
      <c r="C25" s="478"/>
    </row>
    <row r="26" spans="1:3" ht="15" customHeight="1" x14ac:dyDescent="0.25">
      <c r="A26" s="117"/>
      <c r="B26" s="109"/>
      <c r="C26" s="116"/>
    </row>
    <row r="27" spans="1:3" ht="15" x14ac:dyDescent="0.25">
      <c r="A27" s="108"/>
      <c r="B27" s="109"/>
      <c r="C27" s="116"/>
    </row>
    <row r="28" spans="1:3" ht="21" x14ac:dyDescent="0.35">
      <c r="A28" s="108"/>
      <c r="B28" s="118" t="s">
        <v>497</v>
      </c>
      <c r="C28" s="116"/>
    </row>
    <row r="29" spans="1:3" ht="21" x14ac:dyDescent="0.35">
      <c r="A29" s="108"/>
      <c r="B29" s="118" t="s">
        <v>498</v>
      </c>
      <c r="C29" s="116"/>
    </row>
    <row r="30" spans="1:3" ht="21" x14ac:dyDescent="0.35">
      <c r="A30" s="119"/>
      <c r="B30" s="120"/>
      <c r="C30" s="121"/>
    </row>
  </sheetData>
  <sheetProtection algorithmName="SHA-512" hashValue="GPWi4R01ypbLRzr1h2siFc/o5I9LkouLpj3A+QMc9ldfFZzOiCXD/3Eg85RlCUAV8GpAdNTukcHmxc5NM0A7Dg==" saltValue="I82Ug+Vj0sNdQUHQsvQu3A==" spinCount="100000" sheet="1" objects="1" scenarios="1" deleteRows="0"/>
  <mergeCells count="6">
    <mergeCell ref="A25:C25"/>
    <mergeCell ref="A1:C4"/>
    <mergeCell ref="A5:C5"/>
    <mergeCell ref="A6:A7"/>
    <mergeCell ref="B6:B7"/>
    <mergeCell ref="C6:C7"/>
  </mergeCells>
  <conditionalFormatting sqref="C9:C12 C15 C18:C21">
    <cfRule type="cellIs" dxfId="2" priority="1" operator="not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0"/>
  <sheetViews>
    <sheetView workbookViewId="0">
      <selection activeCell="D15" sqref="D15"/>
    </sheetView>
  </sheetViews>
  <sheetFormatPr defaultRowHeight="12.75" x14ac:dyDescent="0.2"/>
  <cols>
    <col min="1" max="1" width="15.7109375" style="72" customWidth="1"/>
    <col min="2" max="2" width="100.7109375" style="72" customWidth="1"/>
    <col min="3" max="3" width="20.7109375" style="72" customWidth="1"/>
    <col min="4" max="16384" width="9.140625" style="72"/>
  </cols>
  <sheetData>
    <row r="1" spans="1:3" ht="15" customHeight="1" x14ac:dyDescent="0.2">
      <c r="A1" s="479" t="s">
        <v>499</v>
      </c>
      <c r="B1" s="480"/>
      <c r="C1" s="481"/>
    </row>
    <row r="2" spans="1:3" ht="15" customHeight="1" x14ac:dyDescent="0.2">
      <c r="A2" s="482"/>
      <c r="B2" s="483"/>
      <c r="C2" s="484"/>
    </row>
    <row r="3" spans="1:3" ht="15" customHeight="1" x14ac:dyDescent="0.2">
      <c r="A3" s="482"/>
      <c r="B3" s="483"/>
      <c r="C3" s="484"/>
    </row>
    <row r="4" spans="1:3" ht="15" customHeight="1" x14ac:dyDescent="0.2">
      <c r="A4" s="482"/>
      <c r="B4" s="483"/>
      <c r="C4" s="484"/>
    </row>
    <row r="5" spans="1:3" ht="30" customHeight="1" thickBot="1" x14ac:dyDescent="0.25">
      <c r="A5" s="485" t="s">
        <v>457</v>
      </c>
      <c r="B5" s="486"/>
      <c r="C5" s="487"/>
    </row>
    <row r="6" spans="1:3" ht="15" customHeight="1" x14ac:dyDescent="0.2">
      <c r="A6" s="488" t="s">
        <v>468</v>
      </c>
      <c r="B6" s="490" t="s">
        <v>1</v>
      </c>
      <c r="C6" s="492" t="s">
        <v>469</v>
      </c>
    </row>
    <row r="7" spans="1:3" ht="15" customHeight="1" thickBot="1" x14ac:dyDescent="0.25">
      <c r="A7" s="489"/>
      <c r="B7" s="491"/>
      <c r="C7" s="493"/>
    </row>
    <row r="8" spans="1:3" ht="15" customHeight="1" x14ac:dyDescent="0.25">
      <c r="A8" s="97" t="s">
        <v>470</v>
      </c>
      <c r="B8" s="98" t="s">
        <v>471</v>
      </c>
      <c r="C8" s="99">
        <f>SUM(C9:C12)</f>
        <v>0</v>
      </c>
    </row>
    <row r="9" spans="1:3" ht="15" customHeight="1" x14ac:dyDescent="0.25">
      <c r="A9" s="100" t="s">
        <v>472</v>
      </c>
      <c r="B9" s="101" t="s">
        <v>473</v>
      </c>
      <c r="C9" s="102"/>
    </row>
    <row r="10" spans="1:3" ht="15" customHeight="1" x14ac:dyDescent="0.25">
      <c r="A10" s="100" t="s">
        <v>474</v>
      </c>
      <c r="B10" s="101" t="s">
        <v>475</v>
      </c>
      <c r="C10" s="102"/>
    </row>
    <row r="11" spans="1:3" ht="15" customHeight="1" x14ac:dyDescent="0.25">
      <c r="A11" s="100" t="s">
        <v>476</v>
      </c>
      <c r="B11" s="103" t="s">
        <v>477</v>
      </c>
      <c r="C11" s="104"/>
    </row>
    <row r="12" spans="1:3" ht="15" customHeight="1" thickBot="1" x14ac:dyDescent="0.3">
      <c r="A12" s="105" t="s">
        <v>478</v>
      </c>
      <c r="B12" s="106" t="s">
        <v>479</v>
      </c>
      <c r="C12" s="107"/>
    </row>
    <row r="13" spans="1:3" ht="15" customHeight="1" thickBot="1" x14ac:dyDescent="0.3">
      <c r="A13" s="108"/>
      <c r="B13" s="109"/>
      <c r="C13" s="110"/>
    </row>
    <row r="14" spans="1:3" ht="15" customHeight="1" x14ac:dyDescent="0.25">
      <c r="A14" s="97" t="s">
        <v>480</v>
      </c>
      <c r="B14" s="98" t="s">
        <v>481</v>
      </c>
      <c r="C14" s="99">
        <f>SUM(C15)</f>
        <v>0</v>
      </c>
    </row>
    <row r="15" spans="1:3" ht="15" customHeight="1" thickBot="1" x14ac:dyDescent="0.3">
      <c r="A15" s="105" t="s">
        <v>482</v>
      </c>
      <c r="B15" s="106" t="s">
        <v>483</v>
      </c>
      <c r="C15" s="107"/>
    </row>
    <row r="16" spans="1:3" ht="15" customHeight="1" thickBot="1" x14ac:dyDescent="0.3">
      <c r="A16" s="108"/>
      <c r="B16" s="109"/>
      <c r="C16" s="111"/>
    </row>
    <row r="17" spans="1:3" ht="15" customHeight="1" x14ac:dyDescent="0.25">
      <c r="A17" s="97" t="s">
        <v>484</v>
      </c>
      <c r="B17" s="98" t="s">
        <v>485</v>
      </c>
      <c r="C17" s="99">
        <f>SUM(C18:C21)</f>
        <v>0</v>
      </c>
    </row>
    <row r="18" spans="1:3" ht="15" customHeight="1" x14ac:dyDescent="0.25">
      <c r="A18" s="100" t="s">
        <v>486</v>
      </c>
      <c r="B18" s="101" t="s">
        <v>487</v>
      </c>
      <c r="C18" s="102"/>
    </row>
    <row r="19" spans="1:3" ht="15" customHeight="1" x14ac:dyDescent="0.25">
      <c r="A19" s="100" t="s">
        <v>488</v>
      </c>
      <c r="B19" s="101" t="s">
        <v>489</v>
      </c>
      <c r="C19" s="102"/>
    </row>
    <row r="20" spans="1:3" ht="15" customHeight="1" x14ac:dyDescent="0.25">
      <c r="A20" s="100" t="s">
        <v>490</v>
      </c>
      <c r="B20" s="101" t="s">
        <v>491</v>
      </c>
      <c r="C20" s="102"/>
    </row>
    <row r="21" spans="1:3" ht="15" customHeight="1" thickBot="1" x14ac:dyDescent="0.3">
      <c r="A21" s="105" t="s">
        <v>492</v>
      </c>
      <c r="B21" s="106" t="s">
        <v>493</v>
      </c>
      <c r="C21" s="102"/>
    </row>
    <row r="22" spans="1:3" ht="15" customHeight="1" thickBot="1" x14ac:dyDescent="0.3">
      <c r="A22" s="108"/>
      <c r="B22" s="112"/>
      <c r="C22" s="110"/>
    </row>
    <row r="23" spans="1:3" ht="15" customHeight="1" thickBot="1" x14ac:dyDescent="0.3">
      <c r="A23" s="113" t="s">
        <v>494</v>
      </c>
      <c r="B23" s="114" t="s">
        <v>495</v>
      </c>
      <c r="C23" s="115">
        <f>((1+(C9+C10+C11))*(1+C12)*(1+C15)/(1-(C18+C19+C20+C21))-1)</f>
        <v>0</v>
      </c>
    </row>
    <row r="24" spans="1:3" ht="15" customHeight="1" x14ac:dyDescent="0.25">
      <c r="A24" s="108"/>
      <c r="B24" s="109"/>
      <c r="C24" s="116"/>
    </row>
    <row r="25" spans="1:3" ht="15" customHeight="1" x14ac:dyDescent="0.25">
      <c r="A25" s="476" t="s">
        <v>496</v>
      </c>
      <c r="B25" s="477"/>
      <c r="C25" s="478"/>
    </row>
    <row r="26" spans="1:3" ht="15" customHeight="1" x14ac:dyDescent="0.25">
      <c r="A26" s="117"/>
      <c r="B26" s="109"/>
      <c r="C26" s="116"/>
    </row>
    <row r="27" spans="1:3" ht="15" x14ac:dyDescent="0.25">
      <c r="A27" s="108"/>
      <c r="B27" s="109"/>
      <c r="C27" s="116"/>
    </row>
    <row r="28" spans="1:3" ht="21" x14ac:dyDescent="0.35">
      <c r="A28" s="108"/>
      <c r="B28" s="118" t="s">
        <v>497</v>
      </c>
      <c r="C28" s="116"/>
    </row>
    <row r="29" spans="1:3" ht="21" x14ac:dyDescent="0.35">
      <c r="A29" s="108"/>
      <c r="B29" s="118" t="s">
        <v>498</v>
      </c>
      <c r="C29" s="116"/>
    </row>
    <row r="30" spans="1:3" ht="21" x14ac:dyDescent="0.35">
      <c r="A30" s="119"/>
      <c r="B30" s="120"/>
      <c r="C30" s="121"/>
    </row>
  </sheetData>
  <sheetProtection algorithmName="SHA-512" hashValue="p7HN8OJ+ADo270XlK+4uGNj/I3GjncERrlietuU57rWhDpxvHWwUXjeSo7D98LdYLy5B9cS01gg/TglZAcQ4vw==" saltValue="UoecLIn1h9y6waIze6Lgng==" spinCount="100000" sheet="1" objects="1" scenarios="1"/>
  <mergeCells count="6">
    <mergeCell ref="A25:C25"/>
    <mergeCell ref="A1:C4"/>
    <mergeCell ref="A5:C5"/>
    <mergeCell ref="A6:A7"/>
    <mergeCell ref="B6:B7"/>
    <mergeCell ref="C6:C7"/>
  </mergeCells>
  <conditionalFormatting sqref="C9:C12 C15 C18:C21">
    <cfRule type="cellIs" dxfId="1" priority="1" operator="not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0"/>
  <sheetViews>
    <sheetView workbookViewId="0">
      <selection activeCell="D15" sqref="D15"/>
    </sheetView>
  </sheetViews>
  <sheetFormatPr defaultRowHeight="12.75" x14ac:dyDescent="0.2"/>
  <cols>
    <col min="1" max="1" width="15.7109375" style="72" customWidth="1"/>
    <col min="2" max="2" width="100.7109375" style="72" customWidth="1"/>
    <col min="3" max="3" width="20.7109375" style="72" customWidth="1"/>
    <col min="4" max="16384" width="9.140625" style="72"/>
  </cols>
  <sheetData>
    <row r="1" spans="1:3" ht="15" customHeight="1" x14ac:dyDescent="0.2">
      <c r="A1" s="479" t="s">
        <v>500</v>
      </c>
      <c r="B1" s="480"/>
      <c r="C1" s="481"/>
    </row>
    <row r="2" spans="1:3" ht="15" customHeight="1" x14ac:dyDescent="0.2">
      <c r="A2" s="482"/>
      <c r="B2" s="483"/>
      <c r="C2" s="484"/>
    </row>
    <row r="3" spans="1:3" ht="15" customHeight="1" x14ac:dyDescent="0.2">
      <c r="A3" s="482"/>
      <c r="B3" s="483"/>
      <c r="C3" s="484"/>
    </row>
    <row r="4" spans="1:3" ht="15" customHeight="1" x14ac:dyDescent="0.2">
      <c r="A4" s="482"/>
      <c r="B4" s="483"/>
      <c r="C4" s="484"/>
    </row>
    <row r="5" spans="1:3" ht="30" customHeight="1" thickBot="1" x14ac:dyDescent="0.25">
      <c r="A5" s="485" t="s">
        <v>457</v>
      </c>
      <c r="B5" s="486"/>
      <c r="C5" s="487"/>
    </row>
    <row r="6" spans="1:3" ht="15" customHeight="1" x14ac:dyDescent="0.2">
      <c r="A6" s="488" t="s">
        <v>468</v>
      </c>
      <c r="B6" s="490" t="s">
        <v>1</v>
      </c>
      <c r="C6" s="492" t="s">
        <v>469</v>
      </c>
    </row>
    <row r="7" spans="1:3" ht="15" customHeight="1" thickBot="1" x14ac:dyDescent="0.25">
      <c r="A7" s="489"/>
      <c r="B7" s="491"/>
      <c r="C7" s="493"/>
    </row>
    <row r="8" spans="1:3" ht="15" customHeight="1" x14ac:dyDescent="0.25">
      <c r="A8" s="97" t="s">
        <v>470</v>
      </c>
      <c r="B8" s="98" t="s">
        <v>471</v>
      </c>
      <c r="C8" s="99">
        <f>SUM(C9:C12)</f>
        <v>0</v>
      </c>
    </row>
    <row r="9" spans="1:3" ht="15" customHeight="1" x14ac:dyDescent="0.25">
      <c r="A9" s="100" t="s">
        <v>472</v>
      </c>
      <c r="B9" s="101" t="s">
        <v>473</v>
      </c>
      <c r="C9" s="102"/>
    </row>
    <row r="10" spans="1:3" ht="15" customHeight="1" x14ac:dyDescent="0.25">
      <c r="A10" s="100" t="s">
        <v>474</v>
      </c>
      <c r="B10" s="101" t="s">
        <v>475</v>
      </c>
      <c r="C10" s="102"/>
    </row>
    <row r="11" spans="1:3" ht="15" customHeight="1" x14ac:dyDescent="0.25">
      <c r="A11" s="100" t="s">
        <v>476</v>
      </c>
      <c r="B11" s="103" t="s">
        <v>477</v>
      </c>
      <c r="C11" s="104"/>
    </row>
    <row r="12" spans="1:3" ht="15" customHeight="1" thickBot="1" x14ac:dyDescent="0.3">
      <c r="A12" s="105" t="s">
        <v>478</v>
      </c>
      <c r="B12" s="106" t="s">
        <v>479</v>
      </c>
      <c r="C12" s="107"/>
    </row>
    <row r="13" spans="1:3" ht="15" customHeight="1" thickBot="1" x14ac:dyDescent="0.3">
      <c r="A13" s="108"/>
      <c r="B13" s="109"/>
      <c r="C13" s="110"/>
    </row>
    <row r="14" spans="1:3" ht="15" customHeight="1" x14ac:dyDescent="0.25">
      <c r="A14" s="97" t="s">
        <v>480</v>
      </c>
      <c r="B14" s="98" t="s">
        <v>481</v>
      </c>
      <c r="C14" s="99">
        <f>SUM(C15)</f>
        <v>0</v>
      </c>
    </row>
    <row r="15" spans="1:3" ht="15" customHeight="1" thickBot="1" x14ac:dyDescent="0.3">
      <c r="A15" s="105" t="s">
        <v>482</v>
      </c>
      <c r="B15" s="106" t="s">
        <v>483</v>
      </c>
      <c r="C15" s="107"/>
    </row>
    <row r="16" spans="1:3" ht="15" customHeight="1" thickBot="1" x14ac:dyDescent="0.3">
      <c r="A16" s="108"/>
      <c r="B16" s="109"/>
      <c r="C16" s="111"/>
    </row>
    <row r="17" spans="1:3" ht="15" customHeight="1" x14ac:dyDescent="0.25">
      <c r="A17" s="97" t="s">
        <v>484</v>
      </c>
      <c r="B17" s="98" t="s">
        <v>485</v>
      </c>
      <c r="C17" s="99">
        <f>SUM(C18:C21)</f>
        <v>0</v>
      </c>
    </row>
    <row r="18" spans="1:3" ht="15" customHeight="1" x14ac:dyDescent="0.25">
      <c r="A18" s="100" t="s">
        <v>486</v>
      </c>
      <c r="B18" s="101" t="s">
        <v>487</v>
      </c>
      <c r="C18" s="102"/>
    </row>
    <row r="19" spans="1:3" ht="15" customHeight="1" x14ac:dyDescent="0.25">
      <c r="A19" s="100" t="s">
        <v>488</v>
      </c>
      <c r="B19" s="101" t="s">
        <v>489</v>
      </c>
      <c r="C19" s="102"/>
    </row>
    <row r="20" spans="1:3" ht="15" customHeight="1" x14ac:dyDescent="0.25">
      <c r="A20" s="100" t="s">
        <v>490</v>
      </c>
      <c r="B20" s="101" t="s">
        <v>491</v>
      </c>
      <c r="C20" s="102"/>
    </row>
    <row r="21" spans="1:3" ht="15" customHeight="1" thickBot="1" x14ac:dyDescent="0.3">
      <c r="A21" s="105" t="s">
        <v>492</v>
      </c>
      <c r="B21" s="106" t="s">
        <v>493</v>
      </c>
      <c r="C21" s="102"/>
    </row>
    <row r="22" spans="1:3" ht="15" customHeight="1" thickBot="1" x14ac:dyDescent="0.3">
      <c r="A22" s="108"/>
      <c r="B22" s="112"/>
      <c r="C22" s="110"/>
    </row>
    <row r="23" spans="1:3" ht="15" customHeight="1" thickBot="1" x14ac:dyDescent="0.3">
      <c r="A23" s="113" t="s">
        <v>494</v>
      </c>
      <c r="B23" s="114" t="s">
        <v>495</v>
      </c>
      <c r="C23" s="115">
        <f>((1+(C9+C10+C11))*(1+C12)*(1+C15)/(1-(C18+C19+C20+C21))-1)</f>
        <v>0</v>
      </c>
    </row>
    <row r="24" spans="1:3" ht="15" customHeight="1" x14ac:dyDescent="0.25">
      <c r="A24" s="108"/>
      <c r="B24" s="109"/>
      <c r="C24" s="116"/>
    </row>
    <row r="25" spans="1:3" ht="15" customHeight="1" x14ac:dyDescent="0.25">
      <c r="A25" s="476" t="s">
        <v>496</v>
      </c>
      <c r="B25" s="477"/>
      <c r="C25" s="478"/>
    </row>
    <row r="26" spans="1:3" ht="15" customHeight="1" x14ac:dyDescent="0.25">
      <c r="A26" s="117"/>
      <c r="B26" s="109"/>
      <c r="C26" s="116"/>
    </row>
    <row r="27" spans="1:3" ht="15" x14ac:dyDescent="0.25">
      <c r="A27" s="108"/>
      <c r="B27" s="109"/>
      <c r="C27" s="116"/>
    </row>
    <row r="28" spans="1:3" ht="21" x14ac:dyDescent="0.35">
      <c r="A28" s="108"/>
      <c r="B28" s="118" t="s">
        <v>497</v>
      </c>
      <c r="C28" s="116"/>
    </row>
    <row r="29" spans="1:3" ht="21" x14ac:dyDescent="0.35">
      <c r="A29" s="108"/>
      <c r="B29" s="118" t="s">
        <v>498</v>
      </c>
      <c r="C29" s="116"/>
    </row>
    <row r="30" spans="1:3" ht="21" x14ac:dyDescent="0.35">
      <c r="A30" s="119"/>
      <c r="B30" s="120"/>
      <c r="C30" s="121"/>
    </row>
  </sheetData>
  <sheetProtection algorithmName="SHA-512" hashValue="ErqukIqgavwPdZrrDq95HREMPeaHmcFFDGUoNTpOsVjwEe5DM7nXp8386cpwHBnMCT35W8cA9q9QSO5EcH2MZw==" saltValue="uMlyW/QlLFH2wc+C7yJiNA==" spinCount="100000" sheet="1" objects="1" scenarios="1"/>
  <mergeCells count="6">
    <mergeCell ref="A25:C25"/>
    <mergeCell ref="A1:C4"/>
    <mergeCell ref="A5:C5"/>
    <mergeCell ref="A6:A7"/>
    <mergeCell ref="B6:B7"/>
    <mergeCell ref="C6:C7"/>
  </mergeCells>
  <conditionalFormatting sqref="C9:C12 C15 C18:C21">
    <cfRule type="cellIs" dxfId="0" priority="1" operator="not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Planilha</vt:lpstr>
      <vt:lpstr>Cronograma</vt:lpstr>
      <vt:lpstr>CCU</vt:lpstr>
      <vt:lpstr>Demonst. BDI - Equipamentos</vt:lpstr>
      <vt:lpstr>Demonst. BDI - Serviços</vt:lpstr>
      <vt:lpstr>Demonst. BDI - Obra</vt:lpstr>
      <vt:lpstr>CCU!Area_de_impressao</vt:lpstr>
      <vt:lpstr>Cronograma!Area_de_impressao</vt:lpstr>
      <vt:lpstr>Planilha!Area_de_impressao</vt:lpstr>
      <vt:lpstr>CCU!Titulos_de_impressao</vt:lpstr>
      <vt:lpstr>Cronograma!Titulos_de_impressao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proplan-p101395</dc:creator>
  <cp:lastModifiedBy>proplan-p137453</cp:lastModifiedBy>
  <cp:lastPrinted>2022-08-31T14:12:59Z</cp:lastPrinted>
  <dcterms:created xsi:type="dcterms:W3CDTF">2016-09-13T14:47:55Z</dcterms:created>
  <dcterms:modified xsi:type="dcterms:W3CDTF">2022-11-10T14:22:16Z</dcterms:modified>
</cp:coreProperties>
</file>