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20" windowHeight="8010"/>
  </bookViews>
  <sheets>
    <sheet name="Plan1" sheetId="1" r:id="rId1"/>
    <sheet name="CRON" sheetId="2" r:id="rId2"/>
    <sheet name="Plan3" sheetId="3" r:id="rId3"/>
  </sheets>
  <definedNames>
    <definedName name="_xlnm.Print_Titles" localSheetId="0">Plan1!$1:$6</definedName>
  </definedNames>
  <calcPr calcId="124519"/>
</workbook>
</file>

<file path=xl/calcChain.xml><?xml version="1.0" encoding="utf-8"?>
<calcChain xmlns="http://schemas.openxmlformats.org/spreadsheetml/2006/main">
  <c r="G32" i="1"/>
  <c r="I32"/>
  <c r="I33"/>
  <c r="I34"/>
  <c r="G25"/>
  <c r="G24"/>
  <c r="G18"/>
  <c r="G17"/>
  <c r="E16"/>
  <c r="F15"/>
  <c r="F14"/>
  <c r="E14"/>
  <c r="F13"/>
  <c r="F16" s="1"/>
  <c r="G16" s="1"/>
  <c r="I16" s="1"/>
  <c r="B15" i="2" s="1"/>
  <c r="G16" s="1"/>
  <c r="E13" i="1"/>
  <c r="F12"/>
  <c r="E15"/>
  <c r="G15" s="1"/>
  <c r="I15" s="1"/>
  <c r="I17"/>
  <c r="I18"/>
  <c r="I24"/>
  <c r="I25"/>
  <c r="G10"/>
  <c r="I10" s="1"/>
  <c r="F14" i="2"/>
  <c r="G14"/>
  <c r="H11"/>
  <c r="H13"/>
  <c r="H15"/>
  <c r="H17"/>
  <c r="H19"/>
  <c r="H21"/>
  <c r="H23"/>
  <c r="H25"/>
  <c r="H27"/>
  <c r="H29"/>
  <c r="H31"/>
  <c r="H33"/>
  <c r="H35"/>
  <c r="H37"/>
  <c r="H9"/>
  <c r="G11" i="1"/>
  <c r="I11" s="1"/>
  <c r="G28"/>
  <c r="I28" s="1"/>
  <c r="I29"/>
  <c r="G14"/>
  <c r="I14" s="1"/>
  <c r="G9"/>
  <c r="I9" s="1"/>
  <c r="G12"/>
  <c r="I12" s="1"/>
  <c r="G13"/>
  <c r="I13" s="1"/>
  <c r="G19"/>
  <c r="I19" s="1"/>
  <c r="G20"/>
  <c r="I20" s="1"/>
  <c r="G21"/>
  <c r="I21" s="1"/>
  <c r="G22"/>
  <c r="I22" s="1"/>
  <c r="G23"/>
  <c r="I23" s="1"/>
  <c r="G8"/>
  <c r="I8" s="1"/>
  <c r="I30" l="1"/>
  <c r="I35"/>
  <c r="I26"/>
  <c r="I36" s="1"/>
  <c r="B9" i="2"/>
  <c r="D16"/>
  <c r="E16"/>
  <c r="F16"/>
  <c r="B37"/>
  <c r="D38" s="1"/>
  <c r="H38" s="1"/>
  <c r="B11"/>
  <c r="G12" s="1"/>
  <c r="G10" l="1"/>
  <c r="D10"/>
  <c r="H10" s="1"/>
  <c r="B19"/>
  <c r="D20" s="1"/>
  <c r="H20" s="1"/>
  <c r="B17"/>
  <c r="D18" s="1"/>
  <c r="H18" s="1"/>
  <c r="B13"/>
  <c r="D14" s="1"/>
  <c r="B27"/>
  <c r="B23"/>
  <c r="B21"/>
  <c r="B31"/>
  <c r="B25"/>
  <c r="B29"/>
  <c r="B33"/>
  <c r="B35"/>
  <c r="F12"/>
  <c r="E12"/>
  <c r="D12"/>
  <c r="H16"/>
  <c r="H12"/>
  <c r="G36" l="1"/>
  <c r="D36"/>
  <c r="F36"/>
  <c r="G34"/>
  <c r="D34"/>
  <c r="F34"/>
  <c r="G30"/>
  <c r="D30"/>
  <c r="E30"/>
  <c r="F30"/>
  <c r="G26"/>
  <c r="F26"/>
  <c r="H26" s="1"/>
  <c r="G32"/>
  <c r="E32"/>
  <c r="F32"/>
  <c r="E22"/>
  <c r="D22"/>
  <c r="H22" s="1"/>
  <c r="E24"/>
  <c r="D24"/>
  <c r="H24" s="1"/>
  <c r="G28"/>
  <c r="D28"/>
  <c r="E28"/>
  <c r="F28"/>
  <c r="B39"/>
  <c r="H28" l="1"/>
  <c r="H32"/>
  <c r="H30"/>
  <c r="H34"/>
  <c r="H36"/>
  <c r="C9"/>
  <c r="C11"/>
  <c r="C13"/>
  <c r="E14" s="1"/>
  <c r="H14" s="1"/>
  <c r="H39" s="1"/>
  <c r="C15"/>
  <c r="C17"/>
  <c r="C19"/>
  <c r="C21"/>
  <c r="C23"/>
  <c r="C25"/>
  <c r="C27"/>
  <c r="C29"/>
  <c r="C31"/>
  <c r="C33"/>
  <c r="C35"/>
  <c r="C37"/>
  <c r="C39" l="1"/>
</calcChain>
</file>

<file path=xl/sharedStrings.xml><?xml version="1.0" encoding="utf-8"?>
<sst xmlns="http://schemas.openxmlformats.org/spreadsheetml/2006/main" count="117" uniqueCount="96">
  <si>
    <t>PLANILHA ORÇAMENTÁRIA</t>
  </si>
  <si>
    <t>Ítem</t>
  </si>
  <si>
    <t>Descrição dos serviços</t>
  </si>
  <si>
    <t>Un.</t>
  </si>
  <si>
    <t>Quantidade</t>
  </si>
  <si>
    <t>Material</t>
  </si>
  <si>
    <t>Mão-de-obra</t>
  </si>
  <si>
    <t>Administração Local</t>
  </si>
  <si>
    <t>Serviços Preliminares</t>
  </si>
  <si>
    <t>m2</t>
  </si>
  <si>
    <t>m3</t>
  </si>
  <si>
    <t>kg</t>
  </si>
  <si>
    <t>Alvenaria</t>
  </si>
  <si>
    <t>Cobertura</t>
  </si>
  <si>
    <t>m</t>
  </si>
  <si>
    <t>Esquadrias</t>
  </si>
  <si>
    <t>Serviços Complementares</t>
  </si>
  <si>
    <t>Projetos</t>
  </si>
  <si>
    <t>TOMADA DE PREÇOS 003/2011</t>
  </si>
  <si>
    <t>PROCESSO NÚMERO 135016.00294/2011</t>
  </si>
  <si>
    <t>BDI</t>
  </si>
  <si>
    <t xml:space="preserve">                         CRONOGRAMA FÍSICO-FINANCEIRO</t>
  </si>
  <si>
    <t>DISCRIMINAÇÃO</t>
  </si>
  <si>
    <t>Valor Parcial</t>
  </si>
  <si>
    <t>Porcentagem</t>
  </si>
  <si>
    <t>%</t>
  </si>
  <si>
    <t>1° MÊS</t>
  </si>
  <si>
    <t>2° MÊS</t>
  </si>
  <si>
    <t>3° MÊS</t>
  </si>
  <si>
    <t>4° MÊS</t>
  </si>
  <si>
    <t>TOTAL ITEM</t>
  </si>
  <si>
    <t>Mobilização/Desmobilização</t>
  </si>
  <si>
    <t>Limpeza</t>
  </si>
  <si>
    <t>Infraestrutura</t>
  </si>
  <si>
    <t>Supraestrutura</t>
  </si>
  <si>
    <t>Revestimento paredes</t>
  </si>
  <si>
    <t>Pisos</t>
  </si>
  <si>
    <t>Instalações Hidrossanitárias</t>
  </si>
  <si>
    <t>Instalações Elétricas</t>
  </si>
  <si>
    <t>TOTAL</t>
  </si>
  <si>
    <t>Total</t>
  </si>
  <si>
    <t>TOTAL C/ BDI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</si>
  <si>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</si>
  <si>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</si>
  <si>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</si>
  <si>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</si>
  <si>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</si>
  <si>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</si>
  <si>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</si>
  <si>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</si>
  <si>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</si>
  <si>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</si>
  <si>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</si>
  <si>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</si>
  <si>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</si>
  <si>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2.0</t>
  </si>
  <si>
    <t>2.1</t>
  </si>
  <si>
    <t>2.2</t>
  </si>
  <si>
    <t>3.0</t>
  </si>
  <si>
    <t>3.1</t>
  </si>
  <si>
    <t>3.2</t>
  </si>
  <si>
    <t>3.3</t>
  </si>
  <si>
    <t>Escavação de Estacas diâmtero=25cm.</t>
  </si>
  <si>
    <t>Estacas diâmtero=25cm                                                    aço</t>
  </si>
  <si>
    <t>Alvenaria em blocos de cimento estrutural 19x19x39</t>
  </si>
  <si>
    <t>corte</t>
  </si>
  <si>
    <t>Reaterro</t>
  </si>
  <si>
    <t>Chapisco</t>
  </si>
  <si>
    <t>Emboço</t>
  </si>
  <si>
    <t>Impermeabilização c/produto a base de asfalto</t>
  </si>
  <si>
    <t>Fundo preparador de paredes</t>
  </si>
  <si>
    <t>Tinta acrílica fosca</t>
  </si>
  <si>
    <t>Acessórios, fita crepe, solventes, rolos,etc</t>
  </si>
  <si>
    <t>Subtotal</t>
  </si>
  <si>
    <t>GRADIL METÁLICO (PRÉDIO ''A'' -CAMPUS VARGINHA)</t>
  </si>
  <si>
    <t>Portão de ferro de 95x210cm completo c/ tela de arame #=25mm</t>
  </si>
  <si>
    <t>GRADIL METÁLICO (PRÉDIO ''B'' -UNIDADE II)</t>
  </si>
  <si>
    <t>Portão de ferro de 200x210cm completo c/ tela de arame #=25mm</t>
  </si>
  <si>
    <t xml:space="preserve">                                                             concreto fck=20Mpa</t>
  </si>
  <si>
    <t>Cintas                                                                              formas</t>
  </si>
  <si>
    <t xml:space="preserve">                                                                  aço</t>
  </si>
  <si>
    <t xml:space="preserve">                                                    concreto fck=20Mpa</t>
  </si>
  <si>
    <t>Pilares                                                                            formas</t>
  </si>
  <si>
    <t xml:space="preserve">                                                concreto fck=20Mpa</t>
  </si>
  <si>
    <t xml:space="preserve">                                                              aço</t>
  </si>
  <si>
    <t>unid.</t>
  </si>
  <si>
    <t>conj.</t>
  </si>
  <si>
    <t>TOTAL GERAL</t>
  </si>
  <si>
    <t xml:space="preserve">PROCESSO Nº. 23087.006675/2011-16 </t>
  </si>
  <si>
    <t xml:space="preserve">     Jussara Silva Figueiredo Veloso</t>
  </si>
  <si>
    <t xml:space="preserve"> CONST R U T O R A  V E L O S O  C O S T A</t>
  </si>
  <si>
    <t xml:space="preserve">  Rua Dr. Santos, 362, Sala,906,Centro - Montes Claros /MG</t>
  </si>
  <si>
    <t>Serviços de construção de muro de arrimo no Campus de Varginha e confecção e instalação de gradil metálico na Unidade Educacional 
II Alfenas e no Campus de Varginha da Universidade Federal de Alfenas – UNIFAL-MG</t>
  </si>
  <si>
    <t xml:space="preserve">PREGÃO ELETRÔNICO Nº 195/2011 </t>
  </si>
  <si>
    <t>Gradil Metálico em tela completo c/ montantes e baldrames h=210cm</t>
  </si>
  <si>
    <t xml:space="preserve">                                                                                                                                                                      CNPJ:13.384.073/0001-76</t>
  </si>
</sst>
</file>

<file path=xl/styles.xml><?xml version="1.0" encoding="utf-8"?>
<styleSheet xmlns="http://schemas.openxmlformats.org/spreadsheetml/2006/main">
  <numFmts count="3">
    <numFmt numFmtId="44" formatCode="_(&quot;R$ &quot;* #,##0.00_);_(&quot;R$ &quot;* \(#,##0.00\);_(&quot;R$ &quot;* &quot;-&quot;??_);_(@_)"/>
    <numFmt numFmtId="164" formatCode="0.0000"/>
    <numFmt numFmtId="165" formatCode="0.000"/>
  </numFmts>
  <fonts count="19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Times New Roman"/>
      <family val="1"/>
    </font>
    <font>
      <b/>
      <sz val="16"/>
      <color rgb="FF000000"/>
      <name val="Arial"/>
      <family val="2"/>
    </font>
    <font>
      <sz val="8"/>
      <color rgb="FF000000"/>
      <name val="Arial"/>
      <family val="2"/>
    </font>
    <font>
      <b/>
      <u/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Border="1"/>
    <xf numFmtId="0" fontId="5" fillId="0" borderId="0" xfId="0" applyFont="1" applyAlignment="1">
      <alignment horizontal="justify"/>
    </xf>
    <xf numFmtId="0" fontId="4" fillId="0" borderId="0" xfId="0" applyFont="1" applyBorder="1" applyAlignment="1">
      <alignment horizontal="center"/>
    </xf>
    <xf numFmtId="0" fontId="0" fillId="0" borderId="1" xfId="0" applyBorder="1"/>
    <xf numFmtId="0" fontId="7" fillId="3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10" fontId="7" fillId="2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0" fontId="7" fillId="0" borderId="1" xfId="0" applyNumberFormat="1" applyFont="1" applyBorder="1" applyAlignment="1">
      <alignment horizontal="center" vertical="top" wrapText="1"/>
    </xf>
    <xf numFmtId="165" fontId="7" fillId="2" borderId="1" xfId="0" applyNumberFormat="1" applyFont="1" applyFill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2" fontId="7" fillId="2" borderId="1" xfId="0" applyNumberFormat="1" applyFont="1" applyFill="1" applyBorder="1" applyAlignment="1">
      <alignment horizontal="center" vertical="top" wrapText="1"/>
    </xf>
    <xf numFmtId="164" fontId="7" fillId="2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10" fontId="9" fillId="0" borderId="1" xfId="0" applyNumberFormat="1" applyFont="1" applyBorder="1" applyAlignment="1">
      <alignment horizontal="center" vertical="top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2" fontId="13" fillId="0" borderId="1" xfId="0" applyNumberFormat="1" applyFont="1" applyBorder="1" applyAlignment="1">
      <alignment horizontal="center" vertical="top" wrapText="1"/>
    </xf>
    <xf numFmtId="0" fontId="13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center" vertical="top" wrapText="1"/>
    </xf>
    <xf numFmtId="2" fontId="13" fillId="2" borderId="1" xfId="0" applyNumberFormat="1" applyFont="1" applyFill="1" applyBorder="1" applyAlignment="1">
      <alignment horizontal="center" vertical="top" wrapText="1"/>
    </xf>
    <xf numFmtId="2" fontId="16" fillId="0" borderId="1" xfId="0" applyNumberFormat="1" applyFont="1" applyBorder="1" applyAlignment="1">
      <alignment horizontal="center" vertical="top" wrapText="1"/>
    </xf>
    <xf numFmtId="2" fontId="15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right"/>
    </xf>
    <xf numFmtId="44" fontId="15" fillId="0" borderId="4" xfId="1" applyFont="1" applyBorder="1" applyAlignment="1">
      <alignment horizontal="center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4" fillId="0" borderId="0" xfId="0" applyFont="1" applyBorder="1" applyAlignment="1"/>
    <xf numFmtId="0" fontId="14" fillId="0" borderId="0" xfId="0" applyFont="1"/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10" fontId="7" fillId="2" borderId="1" xfId="0" applyNumberFormat="1" applyFont="1" applyFill="1" applyBorder="1" applyAlignment="1">
      <alignment horizontal="center" vertical="top" wrapText="1"/>
    </xf>
    <xf numFmtId="2" fontId="7" fillId="2" borderId="1" xfId="0" applyNumberFormat="1" applyFont="1" applyFill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46463</xdr:colOff>
      <xdr:row>0</xdr:row>
      <xdr:rowOff>0</xdr:rowOff>
    </xdr:from>
    <xdr:to>
      <xdr:col>1</xdr:col>
      <xdr:colOff>1115122</xdr:colOff>
      <xdr:row>4</xdr:row>
      <xdr:rowOff>150493</xdr:rowOff>
    </xdr:to>
    <xdr:pic>
      <xdr:nvPicPr>
        <xdr:cNvPr id="2" name="Imagem 2" descr="Logo Final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463" y="0"/>
          <a:ext cx="1626220" cy="10797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1171575</xdr:colOff>
      <xdr:row>3</xdr:row>
      <xdr:rowOff>187375</xdr:rowOff>
    </xdr:to>
    <xdr:pic>
      <xdr:nvPicPr>
        <xdr:cNvPr id="2" name="Imagem 2" descr="Logo Fin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171575" cy="796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3"/>
  <sheetViews>
    <sheetView tabSelected="1" topLeftCell="A7" zoomScale="82" zoomScaleNormal="82" workbookViewId="0">
      <selection activeCell="G44" sqref="A43:I44"/>
    </sheetView>
  </sheetViews>
  <sheetFormatPr defaultRowHeight="15"/>
  <cols>
    <col min="1" max="1" width="8.42578125" style="17" customWidth="1"/>
    <col min="2" max="2" width="59.140625" style="17" customWidth="1"/>
    <col min="3" max="3" width="5.28515625" style="17" customWidth="1"/>
    <col min="4" max="5" width="10.5703125" style="18" customWidth="1"/>
    <col min="6" max="6" width="12.140625" style="18" customWidth="1"/>
    <col min="7" max="7" width="10.85546875" style="18" customWidth="1"/>
    <col min="8" max="8" width="6.5703125" style="18" customWidth="1"/>
    <col min="9" max="9" width="14.42578125" style="18" customWidth="1"/>
    <col min="10" max="10" width="15.7109375" style="18" customWidth="1"/>
    <col min="11" max="17" width="9.140625" style="18"/>
    <col min="18" max="18" width="9.140625" style="17"/>
    <col min="19" max="19" width="24.85546875" style="17" customWidth="1"/>
    <col min="20" max="16384" width="9.140625" style="17"/>
  </cols>
  <sheetData>
    <row r="1" spans="1:17" ht="18" customHeight="1"/>
    <row r="2" spans="1:17" ht="18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7" ht="18" customHeight="1">
      <c r="A3" s="42" t="s">
        <v>93</v>
      </c>
      <c r="B3" s="43"/>
      <c r="C3" s="43"/>
      <c r="D3" s="43"/>
      <c r="E3" s="43"/>
      <c r="F3" s="43"/>
      <c r="G3" s="43"/>
      <c r="H3" s="43"/>
      <c r="I3" s="43"/>
    </row>
    <row r="4" spans="1:17" ht="18" customHeight="1">
      <c r="A4" s="41" t="s">
        <v>88</v>
      </c>
      <c r="B4" s="41"/>
      <c r="C4" s="41"/>
      <c r="D4" s="41"/>
      <c r="E4" s="41"/>
      <c r="F4" s="41"/>
      <c r="G4" s="41"/>
      <c r="H4" s="41"/>
      <c r="I4" s="41"/>
    </row>
    <row r="5" spans="1:17" ht="18" customHeight="1" thickBot="1">
      <c r="A5" s="44" t="s">
        <v>0</v>
      </c>
      <c r="B5" s="44"/>
      <c r="C5" s="44"/>
      <c r="D5" s="44"/>
      <c r="E5" s="44"/>
      <c r="F5" s="44"/>
      <c r="G5" s="44"/>
      <c r="H5" s="44"/>
      <c r="I5" s="44"/>
    </row>
    <row r="6" spans="1:17" s="20" customFormat="1" ht="25.5" customHeight="1" thickBot="1">
      <c r="A6" s="38" t="s">
        <v>92</v>
      </c>
      <c r="B6" s="39"/>
      <c r="C6" s="39"/>
      <c r="D6" s="39"/>
      <c r="E6" s="39"/>
      <c r="F6" s="39"/>
      <c r="G6" s="39"/>
      <c r="H6" s="39"/>
      <c r="I6" s="40"/>
      <c r="J6" s="19"/>
      <c r="K6" s="19"/>
      <c r="L6" s="19"/>
      <c r="M6" s="19"/>
      <c r="N6" s="19"/>
      <c r="O6" s="19"/>
      <c r="P6" s="19"/>
      <c r="Q6" s="19"/>
    </row>
    <row r="7" spans="1:17" s="20" customFormat="1" ht="12" customHeight="1">
      <c r="A7" s="21" t="s">
        <v>1</v>
      </c>
      <c r="B7" s="21" t="s">
        <v>2</v>
      </c>
      <c r="C7" s="21" t="s">
        <v>3</v>
      </c>
      <c r="D7" s="21" t="s">
        <v>4</v>
      </c>
      <c r="E7" s="21" t="s">
        <v>5</v>
      </c>
      <c r="F7" s="21" t="s">
        <v>6</v>
      </c>
      <c r="G7" s="21" t="s">
        <v>40</v>
      </c>
      <c r="H7" s="21" t="s">
        <v>20</v>
      </c>
      <c r="I7" s="21" t="s">
        <v>41</v>
      </c>
      <c r="J7" s="19"/>
      <c r="K7" s="19"/>
      <c r="L7" s="19"/>
      <c r="M7" s="19"/>
      <c r="N7" s="19"/>
      <c r="O7" s="19"/>
      <c r="P7" s="19"/>
      <c r="Q7" s="19"/>
    </row>
    <row r="8" spans="1:17" s="20" customFormat="1" ht="12" customHeight="1">
      <c r="A8" s="22" t="s">
        <v>42</v>
      </c>
      <c r="B8" s="23" t="s">
        <v>62</v>
      </c>
      <c r="C8" s="22" t="s">
        <v>14</v>
      </c>
      <c r="D8" s="24">
        <v>20</v>
      </c>
      <c r="E8" s="24">
        <v>0</v>
      </c>
      <c r="F8" s="24">
        <v>17.600000000000001</v>
      </c>
      <c r="G8" s="24">
        <f>E8+F8</f>
        <v>17.600000000000001</v>
      </c>
      <c r="H8" s="22">
        <v>19.850000000000001</v>
      </c>
      <c r="I8" s="24">
        <f>ROUND(D8*G8*1.1985,2)</f>
        <v>421.87</v>
      </c>
      <c r="J8" s="19"/>
      <c r="K8" s="19"/>
      <c r="L8" s="19"/>
      <c r="M8" s="19"/>
      <c r="N8" s="19"/>
      <c r="O8" s="19"/>
      <c r="P8" s="19"/>
      <c r="Q8" s="19"/>
    </row>
    <row r="9" spans="1:17" s="20" customFormat="1" ht="12" customHeight="1">
      <c r="A9" s="22" t="s">
        <v>43</v>
      </c>
      <c r="B9" s="23" t="s">
        <v>63</v>
      </c>
      <c r="C9" s="22" t="s">
        <v>11</v>
      </c>
      <c r="D9" s="24">
        <v>80</v>
      </c>
      <c r="E9" s="24">
        <v>4.7</v>
      </c>
      <c r="F9" s="24">
        <v>1</v>
      </c>
      <c r="G9" s="24">
        <f t="shared" ref="G9:G29" si="0">E9+F9</f>
        <v>5.7</v>
      </c>
      <c r="H9" s="22">
        <v>19.850000000000001</v>
      </c>
      <c r="I9" s="24">
        <f>ROUND(D9*G9*1.1985,2)</f>
        <v>546.52</v>
      </c>
      <c r="J9" s="19"/>
      <c r="K9" s="19"/>
      <c r="L9" s="19"/>
      <c r="M9" s="19"/>
      <c r="N9" s="19"/>
      <c r="O9" s="19"/>
      <c r="P9" s="19"/>
      <c r="Q9" s="19"/>
    </row>
    <row r="10" spans="1:17" s="20" customFormat="1" ht="12" customHeight="1">
      <c r="A10" s="22"/>
      <c r="B10" s="22" t="s">
        <v>78</v>
      </c>
      <c r="C10" s="22" t="s">
        <v>10</v>
      </c>
      <c r="D10" s="24">
        <v>1</v>
      </c>
      <c r="E10" s="24">
        <v>300</v>
      </c>
      <c r="F10" s="24">
        <v>15</v>
      </c>
      <c r="G10" s="24">
        <f t="shared" si="0"/>
        <v>315</v>
      </c>
      <c r="H10" s="22">
        <v>19.850000000000001</v>
      </c>
      <c r="I10" s="24">
        <f>ROUND(D10*G10*1.1985,2)</f>
        <v>377.53</v>
      </c>
      <c r="J10" s="19"/>
      <c r="K10" s="19"/>
      <c r="L10" s="19"/>
      <c r="M10" s="19"/>
      <c r="N10" s="19"/>
      <c r="O10" s="19"/>
      <c r="P10" s="19"/>
      <c r="Q10" s="19"/>
    </row>
    <row r="11" spans="1:17" s="20" customFormat="1" ht="12" customHeight="1">
      <c r="A11" s="22" t="s">
        <v>44</v>
      </c>
      <c r="B11" s="23" t="s">
        <v>79</v>
      </c>
      <c r="C11" s="22" t="s">
        <v>9</v>
      </c>
      <c r="D11" s="24">
        <v>10</v>
      </c>
      <c r="E11" s="24">
        <v>15</v>
      </c>
      <c r="F11" s="24">
        <v>35</v>
      </c>
      <c r="G11" s="22">
        <f t="shared" si="0"/>
        <v>50</v>
      </c>
      <c r="H11" s="22">
        <v>19.850000000000001</v>
      </c>
      <c r="I11" s="24">
        <f>ROUND(D11*G11*1.1985,2)</f>
        <v>599.25</v>
      </c>
      <c r="J11" s="19"/>
      <c r="K11" s="19"/>
      <c r="L11" s="19"/>
      <c r="M11" s="19"/>
      <c r="N11" s="19"/>
      <c r="O11" s="19"/>
      <c r="P11" s="19"/>
      <c r="Q11" s="19"/>
    </row>
    <row r="12" spans="1:17" s="20" customFormat="1" ht="12" customHeight="1">
      <c r="A12" s="22"/>
      <c r="B12" s="22" t="s">
        <v>80</v>
      </c>
      <c r="C12" s="22" t="s">
        <v>11</v>
      </c>
      <c r="D12" s="24">
        <v>160</v>
      </c>
      <c r="E12" s="24">
        <v>4.5</v>
      </c>
      <c r="F12" s="24">
        <f t="shared" ref="E12:F14" si="1">F9</f>
        <v>1</v>
      </c>
      <c r="G12" s="22">
        <f t="shared" si="0"/>
        <v>5.5</v>
      </c>
      <c r="H12" s="22">
        <v>19.850000000000001</v>
      </c>
      <c r="I12" s="24">
        <f t="shared" ref="I12:I25" si="2">ROUND(D12*G12*1.1985,2)</f>
        <v>1054.68</v>
      </c>
      <c r="J12" s="19"/>
      <c r="K12" s="19"/>
      <c r="L12" s="19"/>
      <c r="M12" s="19"/>
      <c r="N12" s="19"/>
      <c r="O12" s="19"/>
      <c r="P12" s="19"/>
      <c r="Q12" s="19"/>
    </row>
    <row r="13" spans="1:17" s="20" customFormat="1" ht="12" customHeight="1">
      <c r="A13" s="22"/>
      <c r="B13" s="22" t="s">
        <v>81</v>
      </c>
      <c r="C13" s="22" t="s">
        <v>10</v>
      </c>
      <c r="D13" s="24">
        <v>2</v>
      </c>
      <c r="E13" s="24">
        <f t="shared" si="1"/>
        <v>300</v>
      </c>
      <c r="F13" s="24">
        <f t="shared" si="1"/>
        <v>15</v>
      </c>
      <c r="G13" s="22">
        <f t="shared" si="0"/>
        <v>315</v>
      </c>
      <c r="H13" s="22">
        <v>19.850000000000001</v>
      </c>
      <c r="I13" s="24">
        <f t="shared" si="2"/>
        <v>755.06</v>
      </c>
      <c r="J13" s="19"/>
      <c r="K13" s="19"/>
      <c r="L13" s="19"/>
      <c r="M13" s="19"/>
      <c r="N13" s="19"/>
      <c r="O13" s="19"/>
      <c r="P13" s="19"/>
      <c r="Q13" s="19"/>
    </row>
    <row r="14" spans="1:17" s="20" customFormat="1" ht="12" customHeight="1">
      <c r="A14" s="22" t="s">
        <v>45</v>
      </c>
      <c r="B14" s="23" t="s">
        <v>82</v>
      </c>
      <c r="C14" s="22" t="s">
        <v>9</v>
      </c>
      <c r="D14" s="24">
        <v>6</v>
      </c>
      <c r="E14" s="24">
        <f t="shared" si="1"/>
        <v>15</v>
      </c>
      <c r="F14" s="24">
        <f t="shared" si="1"/>
        <v>35</v>
      </c>
      <c r="G14" s="22">
        <f t="shared" si="0"/>
        <v>50</v>
      </c>
      <c r="H14" s="22">
        <v>19.850000000000001</v>
      </c>
      <c r="I14" s="24">
        <f t="shared" si="2"/>
        <v>359.55</v>
      </c>
      <c r="J14" s="19"/>
      <c r="K14" s="19"/>
      <c r="L14" s="19"/>
      <c r="M14" s="19"/>
      <c r="N14" s="19"/>
      <c r="O14" s="19"/>
      <c r="P14" s="19"/>
      <c r="Q14" s="19"/>
    </row>
    <row r="15" spans="1:17" s="20" customFormat="1" ht="12" customHeight="1">
      <c r="A15" s="22"/>
      <c r="B15" s="22" t="s">
        <v>84</v>
      </c>
      <c r="C15" s="22" t="s">
        <v>11</v>
      </c>
      <c r="D15" s="24">
        <v>60</v>
      </c>
      <c r="E15" s="24">
        <f>E12</f>
        <v>4.5</v>
      </c>
      <c r="F15" s="24">
        <f>F9</f>
        <v>1</v>
      </c>
      <c r="G15" s="22">
        <f t="shared" si="0"/>
        <v>5.5</v>
      </c>
      <c r="H15" s="22">
        <v>19.850000000000001</v>
      </c>
      <c r="I15" s="24">
        <f t="shared" si="2"/>
        <v>395.51</v>
      </c>
      <c r="J15" s="19"/>
      <c r="K15" s="19"/>
      <c r="L15" s="19"/>
      <c r="M15" s="19"/>
      <c r="N15" s="19"/>
      <c r="O15" s="19"/>
      <c r="P15" s="19"/>
      <c r="Q15" s="19"/>
    </row>
    <row r="16" spans="1:17" s="20" customFormat="1" ht="12" customHeight="1">
      <c r="A16" s="22"/>
      <c r="B16" s="22" t="s">
        <v>83</v>
      </c>
      <c r="C16" s="22" t="s">
        <v>10</v>
      </c>
      <c r="D16" s="24">
        <v>0.6</v>
      </c>
      <c r="E16" s="24">
        <f>E10</f>
        <v>300</v>
      </c>
      <c r="F16" s="24">
        <f>F13</f>
        <v>15</v>
      </c>
      <c r="G16" s="22">
        <f t="shared" si="0"/>
        <v>315</v>
      </c>
      <c r="H16" s="22">
        <v>19.850000000000001</v>
      </c>
      <c r="I16" s="24">
        <f t="shared" si="2"/>
        <v>226.52</v>
      </c>
      <c r="J16" s="19"/>
      <c r="K16" s="19"/>
      <c r="L16" s="19"/>
      <c r="M16" s="19"/>
      <c r="N16" s="19"/>
      <c r="O16" s="19"/>
      <c r="P16" s="19"/>
      <c r="Q16" s="19"/>
    </row>
    <row r="17" spans="1:17" s="20" customFormat="1" ht="12" customHeight="1">
      <c r="A17" s="22" t="s">
        <v>46</v>
      </c>
      <c r="B17" s="23" t="s">
        <v>64</v>
      </c>
      <c r="C17" s="22" t="s">
        <v>85</v>
      </c>
      <c r="D17" s="24">
        <v>330</v>
      </c>
      <c r="E17" s="24">
        <v>2</v>
      </c>
      <c r="F17" s="24">
        <v>0.2</v>
      </c>
      <c r="G17" s="22">
        <f t="shared" si="0"/>
        <v>2.2000000000000002</v>
      </c>
      <c r="H17" s="22">
        <v>19.850000000000001</v>
      </c>
      <c r="I17" s="24">
        <f t="shared" si="2"/>
        <v>870.11</v>
      </c>
      <c r="J17" s="19"/>
      <c r="K17" s="19"/>
      <c r="L17" s="19"/>
      <c r="M17" s="19"/>
      <c r="N17" s="19"/>
      <c r="O17" s="19"/>
      <c r="P17" s="19"/>
      <c r="Q17" s="19"/>
    </row>
    <row r="18" spans="1:17" s="20" customFormat="1" ht="12" customHeight="1">
      <c r="A18" s="22" t="s">
        <v>47</v>
      </c>
      <c r="B18" s="23" t="s">
        <v>65</v>
      </c>
      <c r="C18" s="22" t="s">
        <v>10</v>
      </c>
      <c r="D18" s="24">
        <v>2</v>
      </c>
      <c r="E18" s="24">
        <v>0</v>
      </c>
      <c r="F18" s="24">
        <v>3</v>
      </c>
      <c r="G18" s="22">
        <f t="shared" si="0"/>
        <v>3</v>
      </c>
      <c r="H18" s="22">
        <v>19.850000000000001</v>
      </c>
      <c r="I18" s="24">
        <f t="shared" si="2"/>
        <v>7.19</v>
      </c>
      <c r="J18" s="19"/>
      <c r="K18" s="19"/>
      <c r="L18" s="19"/>
      <c r="M18" s="19"/>
      <c r="N18" s="19"/>
      <c r="O18" s="19"/>
      <c r="P18" s="19"/>
      <c r="Q18" s="19"/>
    </row>
    <row r="19" spans="1:17" s="20" customFormat="1" ht="12" customHeight="1">
      <c r="A19" s="22" t="s">
        <v>48</v>
      </c>
      <c r="B19" s="25" t="s">
        <v>66</v>
      </c>
      <c r="C19" s="26" t="s">
        <v>10</v>
      </c>
      <c r="D19" s="27">
        <v>2</v>
      </c>
      <c r="E19" s="27">
        <v>0</v>
      </c>
      <c r="F19" s="27">
        <v>1</v>
      </c>
      <c r="G19" s="22">
        <f t="shared" si="0"/>
        <v>1</v>
      </c>
      <c r="H19" s="22">
        <v>19.850000000000001</v>
      </c>
      <c r="I19" s="24">
        <f t="shared" si="2"/>
        <v>2.4</v>
      </c>
      <c r="J19" s="19"/>
      <c r="K19" s="19"/>
      <c r="L19" s="19"/>
      <c r="M19" s="19"/>
      <c r="N19" s="19"/>
      <c r="O19" s="19"/>
      <c r="P19" s="19"/>
      <c r="Q19" s="19"/>
    </row>
    <row r="20" spans="1:17" s="20" customFormat="1" ht="12" customHeight="1">
      <c r="A20" s="22" t="s">
        <v>49</v>
      </c>
      <c r="B20" s="23" t="s">
        <v>67</v>
      </c>
      <c r="C20" s="22" t="s">
        <v>9</v>
      </c>
      <c r="D20" s="24">
        <v>25</v>
      </c>
      <c r="E20" s="24">
        <v>1.21</v>
      </c>
      <c r="F20" s="24">
        <v>1.3</v>
      </c>
      <c r="G20" s="22">
        <f t="shared" si="0"/>
        <v>2.5099999999999998</v>
      </c>
      <c r="H20" s="22">
        <v>19.850000000000001</v>
      </c>
      <c r="I20" s="24">
        <f t="shared" si="2"/>
        <v>75.209999999999994</v>
      </c>
      <c r="J20" s="19"/>
      <c r="K20" s="19"/>
      <c r="L20" s="19"/>
      <c r="M20" s="19"/>
      <c r="N20" s="19"/>
      <c r="O20" s="19"/>
      <c r="P20" s="19"/>
      <c r="Q20" s="19"/>
    </row>
    <row r="21" spans="1:17" s="20" customFormat="1" ht="12" customHeight="1">
      <c r="A21" s="22" t="s">
        <v>50</v>
      </c>
      <c r="B21" s="23" t="s">
        <v>68</v>
      </c>
      <c r="C21" s="22" t="s">
        <v>9</v>
      </c>
      <c r="D21" s="24">
        <v>25</v>
      </c>
      <c r="E21" s="24">
        <v>6.56</v>
      </c>
      <c r="F21" s="24">
        <v>9.8000000000000007</v>
      </c>
      <c r="G21" s="22">
        <f t="shared" si="0"/>
        <v>16.36</v>
      </c>
      <c r="H21" s="22">
        <v>19.850000000000001</v>
      </c>
      <c r="I21" s="28">
        <f t="shared" si="2"/>
        <v>490.19</v>
      </c>
      <c r="J21" s="19"/>
      <c r="K21" s="19"/>
      <c r="L21" s="19"/>
      <c r="M21" s="19"/>
      <c r="N21" s="19"/>
      <c r="O21" s="19"/>
      <c r="P21" s="19"/>
      <c r="Q21" s="19"/>
    </row>
    <row r="22" spans="1:17" s="20" customFormat="1" ht="12" customHeight="1">
      <c r="A22" s="22" t="s">
        <v>51</v>
      </c>
      <c r="B22" s="23" t="s">
        <v>69</v>
      </c>
      <c r="C22" s="22" t="s">
        <v>9</v>
      </c>
      <c r="D22" s="24">
        <v>25</v>
      </c>
      <c r="E22" s="24">
        <v>12.6</v>
      </c>
      <c r="F22" s="24">
        <v>5.61</v>
      </c>
      <c r="G22" s="22">
        <f t="shared" si="0"/>
        <v>18.21</v>
      </c>
      <c r="H22" s="22">
        <v>19.850000000000001</v>
      </c>
      <c r="I22" s="28">
        <f t="shared" si="2"/>
        <v>545.62</v>
      </c>
      <c r="J22" s="19"/>
      <c r="K22" s="19"/>
      <c r="L22" s="19"/>
      <c r="M22" s="19"/>
      <c r="N22" s="19"/>
      <c r="O22" s="19"/>
      <c r="P22" s="19"/>
      <c r="Q22" s="19"/>
    </row>
    <row r="23" spans="1:17" s="20" customFormat="1" ht="12" customHeight="1">
      <c r="A23" s="22" t="s">
        <v>52</v>
      </c>
      <c r="B23" s="23" t="s">
        <v>70</v>
      </c>
      <c r="C23" s="22" t="s">
        <v>9</v>
      </c>
      <c r="D23" s="24">
        <v>25</v>
      </c>
      <c r="E23" s="24">
        <v>0.7</v>
      </c>
      <c r="F23" s="24">
        <v>0.4</v>
      </c>
      <c r="G23" s="22">
        <f t="shared" si="0"/>
        <v>1.1000000000000001</v>
      </c>
      <c r="H23" s="22">
        <v>19.850000000000001</v>
      </c>
      <c r="I23" s="28">
        <f t="shared" si="2"/>
        <v>32.96</v>
      </c>
      <c r="J23" s="19"/>
      <c r="K23" s="19"/>
      <c r="L23" s="19"/>
      <c r="M23" s="19"/>
      <c r="N23" s="19"/>
      <c r="O23" s="19"/>
      <c r="P23" s="19"/>
      <c r="Q23" s="19"/>
    </row>
    <row r="24" spans="1:17" s="20" customFormat="1" ht="12" customHeight="1">
      <c r="A24" s="22" t="s">
        <v>53</v>
      </c>
      <c r="B24" s="23" t="s">
        <v>71</v>
      </c>
      <c r="C24" s="22" t="s">
        <v>9</v>
      </c>
      <c r="D24" s="24">
        <v>25</v>
      </c>
      <c r="E24" s="24">
        <v>4</v>
      </c>
      <c r="F24" s="24">
        <v>10</v>
      </c>
      <c r="G24" s="22">
        <f t="shared" si="0"/>
        <v>14</v>
      </c>
      <c r="H24" s="22">
        <v>19.850000000000001</v>
      </c>
      <c r="I24" s="24">
        <f t="shared" si="2"/>
        <v>419.48</v>
      </c>
      <c r="J24" s="19"/>
      <c r="K24" s="19"/>
      <c r="L24" s="19"/>
      <c r="M24" s="19"/>
      <c r="N24" s="19"/>
      <c r="O24" s="19"/>
      <c r="P24" s="19"/>
      <c r="Q24" s="19"/>
    </row>
    <row r="25" spans="1:17" s="20" customFormat="1" ht="12" customHeight="1">
      <c r="A25" s="22" t="s">
        <v>54</v>
      </c>
      <c r="B25" s="23" t="s">
        <v>72</v>
      </c>
      <c r="C25" s="22" t="s">
        <v>86</v>
      </c>
      <c r="D25" s="24">
        <v>1</v>
      </c>
      <c r="E25" s="24">
        <v>130</v>
      </c>
      <c r="F25" s="24">
        <v>59.34</v>
      </c>
      <c r="G25" s="22">
        <f t="shared" si="0"/>
        <v>189.34</v>
      </c>
      <c r="H25" s="22">
        <v>19.850000000000001</v>
      </c>
      <c r="I25" s="24">
        <f t="shared" si="2"/>
        <v>226.92</v>
      </c>
      <c r="J25" s="19"/>
      <c r="K25" s="19"/>
      <c r="L25" s="19"/>
      <c r="M25" s="19"/>
      <c r="N25" s="19"/>
      <c r="O25" s="19"/>
      <c r="P25" s="19"/>
      <c r="Q25" s="19"/>
    </row>
    <row r="26" spans="1:17" s="20" customFormat="1" ht="12" customHeight="1">
      <c r="A26" s="22"/>
      <c r="B26" s="35" t="s">
        <v>73</v>
      </c>
      <c r="C26" s="36"/>
      <c r="D26" s="36"/>
      <c r="E26" s="36"/>
      <c r="F26" s="36"/>
      <c r="G26" s="36"/>
      <c r="H26" s="37"/>
      <c r="I26" s="29">
        <f>SUM(I8:I25)</f>
        <v>7406.57</v>
      </c>
      <c r="J26" s="19"/>
      <c r="K26" s="19"/>
      <c r="L26" s="19"/>
      <c r="M26" s="19"/>
      <c r="N26" s="19"/>
      <c r="O26" s="19"/>
      <c r="P26" s="19"/>
      <c r="Q26" s="19"/>
    </row>
    <row r="27" spans="1:17" s="20" customFormat="1" ht="12" customHeight="1">
      <c r="A27" s="21" t="s">
        <v>55</v>
      </c>
      <c r="B27" s="30" t="s">
        <v>74</v>
      </c>
      <c r="C27" s="22"/>
      <c r="D27" s="24"/>
      <c r="E27" s="24"/>
      <c r="F27" s="24"/>
      <c r="G27" s="22"/>
      <c r="H27" s="22"/>
      <c r="I27" s="24"/>
      <c r="J27" s="19"/>
      <c r="K27" s="19"/>
      <c r="L27" s="19"/>
      <c r="M27" s="19"/>
      <c r="N27" s="19"/>
      <c r="O27" s="19"/>
      <c r="P27" s="19"/>
      <c r="Q27" s="19"/>
    </row>
    <row r="28" spans="1:17" s="20" customFormat="1" ht="12" customHeight="1">
      <c r="A28" s="22" t="s">
        <v>56</v>
      </c>
      <c r="B28" s="23" t="s">
        <v>94</v>
      </c>
      <c r="C28" s="22" t="s">
        <v>14</v>
      </c>
      <c r="D28" s="24">
        <v>28</v>
      </c>
      <c r="E28" s="24">
        <v>250</v>
      </c>
      <c r="F28" s="24">
        <v>50</v>
      </c>
      <c r="G28" s="24">
        <f t="shared" si="0"/>
        <v>300</v>
      </c>
      <c r="H28" s="22">
        <v>19.850000000000001</v>
      </c>
      <c r="I28" s="24">
        <f t="shared" ref="I28:I34" si="3">ROUND(D28*G28*1.1985,2)</f>
        <v>10067.4</v>
      </c>
      <c r="J28" s="19"/>
      <c r="K28" s="19"/>
      <c r="L28" s="19"/>
      <c r="M28" s="19"/>
      <c r="N28" s="19"/>
      <c r="O28" s="19"/>
      <c r="P28" s="19"/>
      <c r="Q28" s="19"/>
    </row>
    <row r="29" spans="1:17" s="20" customFormat="1" ht="12" customHeight="1">
      <c r="A29" s="22" t="s">
        <v>57</v>
      </c>
      <c r="B29" s="23" t="s">
        <v>75</v>
      </c>
      <c r="C29" s="22" t="s">
        <v>85</v>
      </c>
      <c r="D29" s="24">
        <v>2</v>
      </c>
      <c r="E29" s="24">
        <v>300</v>
      </c>
      <c r="F29" s="24">
        <v>100</v>
      </c>
      <c r="G29" s="22">
        <v>46</v>
      </c>
      <c r="H29" s="22">
        <v>19.850000000000001</v>
      </c>
      <c r="I29" s="24">
        <f t="shared" si="3"/>
        <v>110.26</v>
      </c>
      <c r="J29" s="19"/>
      <c r="K29" s="19"/>
      <c r="L29" s="19"/>
      <c r="M29" s="19"/>
      <c r="N29" s="19"/>
      <c r="O29" s="19"/>
      <c r="P29" s="19"/>
      <c r="Q29" s="19"/>
    </row>
    <row r="30" spans="1:17" s="20" customFormat="1" ht="12" customHeight="1">
      <c r="A30" s="22"/>
      <c r="B30" s="35" t="s">
        <v>73</v>
      </c>
      <c r="C30" s="36"/>
      <c r="D30" s="36"/>
      <c r="E30" s="36"/>
      <c r="F30" s="36"/>
      <c r="G30" s="36"/>
      <c r="H30" s="37"/>
      <c r="I30" s="29">
        <f>SUM(I28:I29)</f>
        <v>10177.66</v>
      </c>
      <c r="J30" s="19"/>
      <c r="K30" s="19"/>
      <c r="L30" s="19"/>
      <c r="M30" s="19"/>
      <c r="N30" s="19"/>
      <c r="O30" s="19"/>
      <c r="P30" s="19"/>
      <c r="Q30" s="19"/>
    </row>
    <row r="31" spans="1:17" s="20" customFormat="1" ht="12" customHeight="1">
      <c r="A31" s="21" t="s">
        <v>58</v>
      </c>
      <c r="B31" s="30" t="s">
        <v>76</v>
      </c>
      <c r="C31" s="22"/>
      <c r="D31" s="24"/>
      <c r="E31" s="24"/>
      <c r="F31" s="24"/>
      <c r="G31" s="22"/>
      <c r="H31" s="22"/>
      <c r="I31" s="24"/>
      <c r="J31" s="19"/>
      <c r="K31" s="19"/>
      <c r="L31" s="19"/>
      <c r="M31" s="19"/>
      <c r="N31" s="19"/>
      <c r="O31" s="19"/>
      <c r="P31" s="19"/>
      <c r="Q31" s="19"/>
    </row>
    <row r="32" spans="1:17" s="20" customFormat="1" ht="12" customHeight="1">
      <c r="A32" s="22" t="s">
        <v>59</v>
      </c>
      <c r="B32" s="23" t="s">
        <v>94</v>
      </c>
      <c r="C32" s="22" t="s">
        <v>14</v>
      </c>
      <c r="D32" s="24">
        <v>45</v>
      </c>
      <c r="E32" s="24">
        <v>250</v>
      </c>
      <c r="F32" s="24">
        <v>45.14</v>
      </c>
      <c r="G32" s="22">
        <f t="shared" ref="G32:G34" si="4">E32+F32</f>
        <v>295.14</v>
      </c>
      <c r="H32" s="22">
        <v>19.850000000000001</v>
      </c>
      <c r="I32" s="24">
        <f t="shared" si="3"/>
        <v>15917.64</v>
      </c>
      <c r="J32" s="19"/>
      <c r="K32" s="19"/>
      <c r="L32" s="19"/>
      <c r="M32" s="19"/>
      <c r="N32" s="19"/>
      <c r="O32" s="19"/>
      <c r="P32" s="19"/>
      <c r="Q32" s="19"/>
    </row>
    <row r="33" spans="1:17" s="20" customFormat="1" ht="12" customHeight="1">
      <c r="A33" s="22" t="s">
        <v>60</v>
      </c>
      <c r="B33" s="23" t="s">
        <v>75</v>
      </c>
      <c r="C33" s="22" t="s">
        <v>85</v>
      </c>
      <c r="D33" s="24">
        <v>2</v>
      </c>
      <c r="E33" s="24">
        <v>300</v>
      </c>
      <c r="F33" s="24">
        <v>100</v>
      </c>
      <c r="G33" s="24">
        <v>46</v>
      </c>
      <c r="H33" s="22">
        <v>19.850000000000001</v>
      </c>
      <c r="I33" s="24">
        <f t="shared" si="3"/>
        <v>110.26</v>
      </c>
      <c r="J33" s="19"/>
      <c r="K33" s="19"/>
      <c r="L33" s="19"/>
      <c r="M33" s="19"/>
      <c r="N33" s="19"/>
      <c r="O33" s="19"/>
      <c r="P33" s="19"/>
      <c r="Q33" s="19"/>
    </row>
    <row r="34" spans="1:17" s="20" customFormat="1" ht="12" customHeight="1">
      <c r="A34" s="22" t="s">
        <v>61</v>
      </c>
      <c r="B34" s="23" t="s">
        <v>77</v>
      </c>
      <c r="C34" s="22" t="s">
        <v>85</v>
      </c>
      <c r="D34" s="24">
        <v>1</v>
      </c>
      <c r="E34" s="24">
        <v>615</v>
      </c>
      <c r="F34" s="24">
        <v>100</v>
      </c>
      <c r="G34" s="24">
        <v>90</v>
      </c>
      <c r="H34" s="22">
        <v>19.850000000000001</v>
      </c>
      <c r="I34" s="24">
        <f t="shared" si="3"/>
        <v>107.87</v>
      </c>
      <c r="J34" s="19"/>
      <c r="K34" s="19"/>
      <c r="L34" s="19"/>
      <c r="M34" s="19"/>
      <c r="N34" s="19"/>
      <c r="O34" s="19"/>
      <c r="P34" s="19"/>
      <c r="Q34" s="19"/>
    </row>
    <row r="35" spans="1:17" s="20" customFormat="1" ht="12" customHeight="1" thickBot="1">
      <c r="A35" s="22"/>
      <c r="B35" s="30" t="s">
        <v>73</v>
      </c>
      <c r="C35" s="22"/>
      <c r="D35" s="24"/>
      <c r="E35" s="24"/>
      <c r="F35" s="24"/>
      <c r="G35" s="22"/>
      <c r="H35" s="22"/>
      <c r="I35" s="29">
        <f>SUM(I32:I34)</f>
        <v>16135.77</v>
      </c>
      <c r="J35" s="19"/>
      <c r="K35" s="19"/>
      <c r="L35" s="19"/>
      <c r="M35" s="19"/>
      <c r="N35" s="19"/>
      <c r="O35" s="19"/>
      <c r="P35" s="19"/>
      <c r="Q35" s="19"/>
    </row>
    <row r="36" spans="1:17" s="20" customFormat="1" ht="12" customHeight="1" thickBot="1">
      <c r="A36" s="35" t="s">
        <v>87</v>
      </c>
      <c r="B36" s="36"/>
      <c r="C36" s="36"/>
      <c r="D36" s="36"/>
      <c r="E36" s="36"/>
      <c r="F36" s="36"/>
      <c r="G36" s="37"/>
      <c r="H36" s="22"/>
      <c r="I36" s="34">
        <f>I26+I30+I35</f>
        <v>33720</v>
      </c>
      <c r="J36" s="19"/>
      <c r="K36" s="19"/>
      <c r="L36" s="19"/>
      <c r="M36" s="19"/>
      <c r="N36" s="19"/>
      <c r="O36" s="19"/>
      <c r="P36" s="19"/>
      <c r="Q36" s="19"/>
    </row>
    <row r="37" spans="1:17" s="20" customFormat="1" ht="12" customHeight="1">
      <c r="A37" s="31"/>
      <c r="B37" s="31"/>
      <c r="C37" s="31"/>
      <c r="D37" s="32"/>
      <c r="E37" s="32"/>
      <c r="F37" s="32"/>
      <c r="G37" s="32"/>
      <c r="H37" s="32"/>
      <c r="I37" s="32"/>
      <c r="J37" s="19"/>
      <c r="K37" s="19"/>
      <c r="L37" s="19"/>
      <c r="M37" s="19"/>
      <c r="N37" s="19"/>
      <c r="O37" s="19"/>
      <c r="P37" s="19"/>
      <c r="Q37" s="19"/>
    </row>
    <row r="38" spans="1:17" s="20" customFormat="1" ht="12" customHeight="1">
      <c r="A38" s="33"/>
      <c r="B38" s="31"/>
      <c r="C38" s="31"/>
      <c r="D38" s="32"/>
      <c r="E38" s="32"/>
      <c r="F38" s="32"/>
      <c r="G38" s="32"/>
      <c r="H38" s="32"/>
      <c r="I38" s="32"/>
      <c r="J38" s="19"/>
      <c r="K38" s="19"/>
      <c r="L38" s="19"/>
      <c r="M38" s="19"/>
      <c r="N38" s="19"/>
      <c r="O38" s="19"/>
      <c r="P38" s="19"/>
      <c r="Q38" s="19"/>
    </row>
    <row r="39" spans="1:17" s="20" customFormat="1" ht="12" customHeight="1">
      <c r="A39" s="31"/>
      <c r="B39" s="31"/>
      <c r="C39" s="31"/>
      <c r="D39" s="32"/>
      <c r="E39" s="32"/>
      <c r="F39" s="32"/>
      <c r="G39" s="32"/>
      <c r="H39" s="32"/>
      <c r="I39" s="32"/>
      <c r="J39" s="19"/>
      <c r="K39" s="19"/>
      <c r="L39" s="19"/>
      <c r="M39" s="19"/>
      <c r="N39" s="19"/>
      <c r="O39" s="19"/>
      <c r="P39" s="19"/>
      <c r="Q39" s="19"/>
    </row>
    <row r="40" spans="1:17" s="20" customFormat="1" ht="12" customHeight="1">
      <c r="A40" s="45" t="s">
        <v>89</v>
      </c>
      <c r="B40" s="45"/>
      <c r="C40" s="45"/>
      <c r="D40" s="45"/>
      <c r="E40" s="45"/>
      <c r="F40" s="45"/>
      <c r="G40" s="45"/>
      <c r="H40" s="45"/>
      <c r="I40" s="45"/>
      <c r="J40" s="19"/>
      <c r="K40" s="19"/>
      <c r="L40" s="19"/>
      <c r="M40" s="19"/>
      <c r="N40" s="19"/>
      <c r="O40" s="19"/>
      <c r="P40" s="19"/>
      <c r="Q40" s="19"/>
    </row>
    <row r="41" spans="1:17" s="20" customFormat="1" ht="12" customHeight="1">
      <c r="A41" s="46" t="s">
        <v>90</v>
      </c>
      <c r="B41" s="46"/>
      <c r="C41" s="46"/>
      <c r="D41" s="46"/>
      <c r="E41" s="46"/>
      <c r="F41" s="46"/>
      <c r="G41" s="46"/>
      <c r="H41" s="46"/>
      <c r="I41" s="46"/>
      <c r="J41" s="19"/>
      <c r="K41" s="19"/>
      <c r="L41" s="19"/>
      <c r="M41" s="19"/>
      <c r="N41" s="19"/>
      <c r="O41" s="19"/>
      <c r="P41" s="19"/>
      <c r="Q41" s="19"/>
    </row>
    <row r="42" spans="1:17" s="20" customFormat="1" ht="12" customHeight="1">
      <c r="A42" s="47" t="s">
        <v>91</v>
      </c>
      <c r="B42" s="47"/>
      <c r="C42" s="47"/>
      <c r="D42" s="47"/>
      <c r="E42" s="47"/>
      <c r="F42" s="47"/>
      <c r="G42" s="47"/>
      <c r="H42" s="47"/>
      <c r="I42" s="47"/>
      <c r="J42" s="19"/>
      <c r="K42" s="19"/>
      <c r="L42" s="19"/>
      <c r="M42" s="19"/>
      <c r="N42" s="19"/>
      <c r="O42" s="19"/>
      <c r="P42" s="19"/>
      <c r="Q42" s="19"/>
    </row>
    <row r="43" spans="1:17" s="20" customFormat="1" ht="12" customHeight="1">
      <c r="A43" s="48" t="s">
        <v>95</v>
      </c>
      <c r="B43" s="48"/>
      <c r="C43" s="48"/>
      <c r="D43" s="48"/>
      <c r="E43" s="48"/>
      <c r="F43" s="48"/>
      <c r="G43" s="48"/>
      <c r="H43" s="48"/>
      <c r="I43" s="48"/>
      <c r="J43" s="19"/>
      <c r="K43" s="19"/>
      <c r="L43" s="19"/>
      <c r="M43" s="19"/>
      <c r="N43" s="19"/>
      <c r="O43" s="19"/>
      <c r="P43" s="19"/>
      <c r="Q43" s="19"/>
    </row>
    <row r="44" spans="1:17" s="20" customFormat="1" ht="12" customHeight="1">
      <c r="B44" s="49"/>
      <c r="C44" s="49"/>
      <c r="D44" s="4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</row>
    <row r="45" spans="1:17" s="20" customFormat="1" ht="12" customHeight="1"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</row>
    <row r="46" spans="1:17" s="20" customFormat="1" ht="12" customHeight="1"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</row>
    <row r="47" spans="1:17" ht="12" customHeight="1"/>
    <row r="48" spans="1:17" ht="12" customHeight="1"/>
    <row r="49" ht="12" customHeight="1"/>
    <row r="50" ht="12" customHeight="1"/>
    <row r="51" ht="12" customHeight="1"/>
    <row r="52" ht="12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</sheetData>
  <mergeCells count="13">
    <mergeCell ref="A40:I40"/>
    <mergeCell ref="A41:I41"/>
    <mergeCell ref="A42:I42"/>
    <mergeCell ref="A43:I43"/>
    <mergeCell ref="B44:D44"/>
    <mergeCell ref="B26:H26"/>
    <mergeCell ref="B30:H30"/>
    <mergeCell ref="A36:G36"/>
    <mergeCell ref="A6:I6"/>
    <mergeCell ref="A2:O2"/>
    <mergeCell ref="A3:I3"/>
    <mergeCell ref="A4:I4"/>
    <mergeCell ref="A5:I5"/>
  </mergeCells>
  <pageMargins left="0.51181102362204722" right="0.51181102362204722" top="0.39370078740157483" bottom="0.39370078740157483" header="0.31496062992125984" footer="0.31496062992125984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topLeftCell="A31" workbookViewId="0">
      <selection activeCell="D41" sqref="D41"/>
    </sheetView>
  </sheetViews>
  <sheetFormatPr defaultRowHeight="15"/>
  <cols>
    <col min="1" max="1" width="28.42578125" customWidth="1"/>
    <col min="2" max="2" width="14.5703125" customWidth="1"/>
    <col min="5" max="7" width="10" bestFit="1" customWidth="1"/>
    <col min="10" max="10" width="12.28515625" bestFit="1" customWidth="1"/>
  </cols>
  <sheetData>
    <row r="1" spans="1:11">
      <c r="A1" s="56" t="s">
        <v>18</v>
      </c>
      <c r="B1" s="56"/>
      <c r="C1" s="56"/>
      <c r="D1" s="56"/>
      <c r="E1" s="56"/>
      <c r="F1" s="56"/>
      <c r="G1" s="56"/>
      <c r="H1" s="56"/>
      <c r="I1" s="56"/>
    </row>
    <row r="2" spans="1:11">
      <c r="A2" s="57" t="s">
        <v>19</v>
      </c>
      <c r="B2" s="57"/>
      <c r="C2" s="57"/>
      <c r="D2" s="57"/>
      <c r="E2" s="57"/>
      <c r="F2" s="57"/>
      <c r="G2" s="57"/>
      <c r="H2" s="57"/>
      <c r="I2" s="57"/>
    </row>
    <row r="3" spans="1:11" ht="18">
      <c r="A3" s="3"/>
      <c r="B3" s="1"/>
      <c r="C3" s="1"/>
      <c r="D3" s="1"/>
      <c r="E3" s="1"/>
      <c r="F3" s="1"/>
      <c r="G3" s="1"/>
      <c r="H3" s="1"/>
      <c r="I3" s="1"/>
    </row>
    <row r="4" spans="1:11" ht="18">
      <c r="A4" s="58"/>
      <c r="B4" s="58"/>
      <c r="C4" s="58"/>
      <c r="D4" s="58"/>
      <c r="E4" s="58"/>
      <c r="F4" s="58"/>
      <c r="G4" s="58"/>
      <c r="H4" s="58"/>
      <c r="I4" s="58"/>
    </row>
    <row r="5" spans="1:11" s="4" customFormat="1" ht="23.25" customHeight="1">
      <c r="A5" s="59" t="s">
        <v>21</v>
      </c>
      <c r="B5" s="59"/>
      <c r="C5" s="59"/>
      <c r="D5" s="59"/>
      <c r="E5" s="59"/>
      <c r="F5" s="59"/>
      <c r="G5" s="59"/>
      <c r="H5" s="59"/>
      <c r="I5" s="59"/>
    </row>
    <row r="6" spans="1:11" s="4" customFormat="1" ht="12" customHeight="1">
      <c r="A6" s="5" t="s">
        <v>22</v>
      </c>
      <c r="B6" s="5" t="s">
        <v>23</v>
      </c>
      <c r="C6" s="50" t="s">
        <v>24</v>
      </c>
      <c r="D6" s="50"/>
      <c r="E6" s="5"/>
      <c r="F6" s="5"/>
      <c r="G6" s="5"/>
      <c r="H6" s="51"/>
      <c r="I6" s="51"/>
    </row>
    <row r="7" spans="1:11" s="4" customFormat="1" ht="12" customHeight="1">
      <c r="A7" s="5"/>
      <c r="B7" s="5"/>
      <c r="C7" s="50" t="s">
        <v>25</v>
      </c>
      <c r="D7" s="50"/>
      <c r="E7" s="5"/>
      <c r="F7" s="5"/>
      <c r="G7" s="5"/>
      <c r="H7" s="51"/>
      <c r="I7" s="51"/>
    </row>
    <row r="8" spans="1:11" s="4" customFormat="1" ht="12" customHeight="1">
      <c r="A8" s="6"/>
      <c r="B8" s="6"/>
      <c r="C8" s="6"/>
      <c r="D8" s="5" t="s">
        <v>26</v>
      </c>
      <c r="E8" s="5" t="s">
        <v>27</v>
      </c>
      <c r="F8" s="5" t="s">
        <v>28</v>
      </c>
      <c r="G8" s="5" t="s">
        <v>29</v>
      </c>
      <c r="H8" s="51" t="s">
        <v>30</v>
      </c>
      <c r="I8" s="51"/>
    </row>
    <row r="9" spans="1:11" s="4" customFormat="1" ht="12" customHeight="1">
      <c r="A9" s="6" t="s">
        <v>31</v>
      </c>
      <c r="B9" s="6">
        <f>Plan1!I8*1.1985</f>
        <v>505.61119499999995</v>
      </c>
      <c r="C9" s="7" t="e">
        <f>B9/B39</f>
        <v>#REF!</v>
      </c>
      <c r="D9" s="7">
        <v>0.5</v>
      </c>
      <c r="E9" s="7">
        <v>0</v>
      </c>
      <c r="F9" s="7">
        <v>0</v>
      </c>
      <c r="G9" s="7">
        <v>0.5</v>
      </c>
      <c r="H9" s="52">
        <f>SUM(D9:G9)</f>
        <v>1</v>
      </c>
      <c r="I9" s="52"/>
      <c r="J9" s="7"/>
      <c r="K9" s="7"/>
    </row>
    <row r="10" spans="1:11" s="4" customFormat="1" ht="12" customHeight="1">
      <c r="A10" s="6"/>
      <c r="B10" s="6"/>
      <c r="C10" s="7"/>
      <c r="D10" s="6">
        <f>D9*B9</f>
        <v>252.80559749999998</v>
      </c>
      <c r="E10" s="6">
        <v>0</v>
      </c>
      <c r="F10" s="6">
        <v>0</v>
      </c>
      <c r="G10" s="6">
        <f>B9*G9</f>
        <v>252.80559749999998</v>
      </c>
      <c r="H10" s="53">
        <f>SUM(D10:G10)</f>
        <v>505.61119499999995</v>
      </c>
      <c r="I10" s="53"/>
      <c r="J10" s="6"/>
    </row>
    <row r="11" spans="1:11" s="4" customFormat="1" ht="12" customHeight="1">
      <c r="A11" s="8" t="s">
        <v>7</v>
      </c>
      <c r="B11" s="8">
        <f>Plan1!I9*1.1985</f>
        <v>655.00421999999992</v>
      </c>
      <c r="C11" s="9" t="e">
        <f>B11/B39</f>
        <v>#REF!</v>
      </c>
      <c r="D11" s="9">
        <v>0.25</v>
      </c>
      <c r="E11" s="9">
        <v>0.25</v>
      </c>
      <c r="F11" s="9">
        <v>0.25</v>
      </c>
      <c r="G11" s="9">
        <v>0.25</v>
      </c>
      <c r="H11" s="52">
        <f t="shared" ref="H11:H37" si="0">SUM(D11:G11)</f>
        <v>1</v>
      </c>
      <c r="I11" s="52"/>
    </row>
    <row r="12" spans="1:11" s="4" customFormat="1" ht="12" customHeight="1">
      <c r="A12" s="8"/>
      <c r="B12" s="8"/>
      <c r="C12" s="8"/>
      <c r="D12" s="8">
        <f>B11*D11</f>
        <v>163.75105499999998</v>
      </c>
      <c r="E12" s="8">
        <f>E11*B11</f>
        <v>163.75105499999998</v>
      </c>
      <c r="F12" s="8">
        <f>F11*B11</f>
        <v>163.75105499999998</v>
      </c>
      <c r="G12" s="8">
        <f>G11*B11</f>
        <v>163.75105499999998</v>
      </c>
      <c r="H12" s="53">
        <f>SUM(D12:G12)</f>
        <v>655.00421999999992</v>
      </c>
      <c r="I12" s="53"/>
    </row>
    <row r="13" spans="1:11" s="4" customFormat="1" ht="12" customHeight="1">
      <c r="A13" s="6" t="s">
        <v>8</v>
      </c>
      <c r="B13" s="10">
        <f>SUM(Plan1!I11:'Plan1'!I14)*1.1985</f>
        <v>3318.0951899999995</v>
      </c>
      <c r="C13" s="7" t="e">
        <f>B13/B39</f>
        <v>#REF!</v>
      </c>
      <c r="D13" s="7">
        <v>1</v>
      </c>
      <c r="E13" s="7">
        <v>0</v>
      </c>
      <c r="F13" s="7">
        <v>0</v>
      </c>
      <c r="G13" s="7">
        <v>0</v>
      </c>
      <c r="H13" s="52">
        <f t="shared" si="0"/>
        <v>1</v>
      </c>
      <c r="I13" s="52"/>
    </row>
    <row r="14" spans="1:11" s="4" customFormat="1" ht="12" customHeight="1">
      <c r="A14" s="6"/>
      <c r="B14" s="6"/>
      <c r="C14" s="6"/>
      <c r="D14" s="8">
        <f>B13*D13</f>
        <v>3318.0951899999995</v>
      </c>
      <c r="E14" s="8" t="e">
        <f t="shared" ref="E14:G14" si="1">C13*E13</f>
        <v>#REF!</v>
      </c>
      <c r="F14" s="8">
        <f t="shared" si="1"/>
        <v>0</v>
      </c>
      <c r="G14" s="8">
        <f t="shared" si="1"/>
        <v>0</v>
      </c>
      <c r="H14" s="53" t="e">
        <f>SUM(D14:G14)</f>
        <v>#REF!</v>
      </c>
      <c r="I14" s="53"/>
    </row>
    <row r="15" spans="1:11" s="4" customFormat="1" ht="12" customHeight="1">
      <c r="A15" s="8" t="s">
        <v>32</v>
      </c>
      <c r="B15" s="11">
        <f>Plan1!I16*1.1985</f>
        <v>271.48421999999999</v>
      </c>
      <c r="C15" s="9" t="e">
        <f>B15/B39</f>
        <v>#REF!</v>
      </c>
      <c r="D15" s="9">
        <v>0.25</v>
      </c>
      <c r="E15" s="9">
        <v>0.25</v>
      </c>
      <c r="F15" s="9">
        <v>0.25</v>
      </c>
      <c r="G15" s="9">
        <v>0.25</v>
      </c>
      <c r="H15" s="52">
        <f t="shared" si="0"/>
        <v>1</v>
      </c>
      <c r="I15" s="52"/>
    </row>
    <row r="16" spans="1:11" s="4" customFormat="1" ht="12" customHeight="1">
      <c r="A16" s="8"/>
      <c r="B16" s="8"/>
      <c r="C16" s="8"/>
      <c r="D16" s="8">
        <f>B15*D15</f>
        <v>67.871054999999998</v>
      </c>
      <c r="E16" s="8">
        <f>E15*B15</f>
        <v>67.871054999999998</v>
      </c>
      <c r="F16" s="8">
        <f>F15*B15</f>
        <v>67.871054999999998</v>
      </c>
      <c r="G16" s="8">
        <f>G15*B15</f>
        <v>67.871054999999998</v>
      </c>
      <c r="H16" s="53">
        <f>SUM(D16:G16)</f>
        <v>271.48421999999999</v>
      </c>
      <c r="I16" s="53"/>
    </row>
    <row r="17" spans="1:9" s="4" customFormat="1" ht="12" customHeight="1">
      <c r="A17" s="6" t="s">
        <v>33</v>
      </c>
      <c r="B17" s="12">
        <f>SUM(Plan1!I19:I23)*1.1985</f>
        <v>1373.93643</v>
      </c>
      <c r="C17" s="7" t="e">
        <f>B17/B39</f>
        <v>#REF!</v>
      </c>
      <c r="D17" s="7">
        <v>1</v>
      </c>
      <c r="E17" s="7">
        <v>0</v>
      </c>
      <c r="F17" s="7">
        <v>0</v>
      </c>
      <c r="G17" s="7">
        <v>0</v>
      </c>
      <c r="H17" s="52">
        <f t="shared" si="0"/>
        <v>1</v>
      </c>
      <c r="I17" s="52"/>
    </row>
    <row r="18" spans="1:9" s="4" customFormat="1" ht="12" customHeight="1">
      <c r="A18" s="6"/>
      <c r="B18" s="6"/>
      <c r="C18" s="6"/>
      <c r="D18" s="8">
        <f>B17*D17</f>
        <v>1373.93643</v>
      </c>
      <c r="E18" s="6">
        <v>0</v>
      </c>
      <c r="F18" s="6">
        <v>0</v>
      </c>
      <c r="G18" s="6">
        <v>0</v>
      </c>
      <c r="H18" s="53">
        <f>SUM(D18:G18)</f>
        <v>1373.93643</v>
      </c>
      <c r="I18" s="53"/>
    </row>
    <row r="19" spans="1:9" s="4" customFormat="1" ht="12" customHeight="1">
      <c r="A19" s="8" t="s">
        <v>34</v>
      </c>
      <c r="B19" s="11" t="e">
        <f>SUM(Plan1!#REF!)*1.1985</f>
        <v>#REF!</v>
      </c>
      <c r="C19" s="9" t="e">
        <f>B19/B39</f>
        <v>#REF!</v>
      </c>
      <c r="D19" s="9">
        <v>1</v>
      </c>
      <c r="E19" s="9">
        <v>0</v>
      </c>
      <c r="F19" s="9">
        <v>0</v>
      </c>
      <c r="G19" s="9">
        <v>0</v>
      </c>
      <c r="H19" s="52">
        <f t="shared" si="0"/>
        <v>1</v>
      </c>
      <c r="I19" s="52"/>
    </row>
    <row r="20" spans="1:9" s="4" customFormat="1" ht="12" customHeight="1">
      <c r="A20" s="8"/>
      <c r="B20" s="8"/>
      <c r="C20" s="8"/>
      <c r="D20" s="8" t="e">
        <f>B19*D19</f>
        <v>#REF!</v>
      </c>
      <c r="E20" s="8">
        <v>0</v>
      </c>
      <c r="F20" s="8">
        <v>0</v>
      </c>
      <c r="G20" s="8">
        <v>0</v>
      </c>
      <c r="H20" s="53" t="e">
        <f>SUM(D20:G20)</f>
        <v>#REF!</v>
      </c>
      <c r="I20" s="53"/>
    </row>
    <row r="21" spans="1:9" s="4" customFormat="1" ht="12" customHeight="1">
      <c r="A21" s="6" t="s">
        <v>12</v>
      </c>
      <c r="B21" s="12">
        <f>SUM(Plan1!I28:I29)*1.1985</f>
        <v>12197.925509999999</v>
      </c>
      <c r="C21" s="7" t="e">
        <f>B21/B39</f>
        <v>#REF!</v>
      </c>
      <c r="D21" s="7">
        <v>0.7</v>
      </c>
      <c r="E21" s="7">
        <v>0.3</v>
      </c>
      <c r="F21" s="7">
        <v>0</v>
      </c>
      <c r="G21" s="7">
        <v>0</v>
      </c>
      <c r="H21" s="52">
        <f t="shared" si="0"/>
        <v>1</v>
      </c>
      <c r="I21" s="52"/>
    </row>
    <row r="22" spans="1:9" s="4" customFormat="1" ht="12" customHeight="1">
      <c r="A22" s="6"/>
      <c r="B22" s="6"/>
      <c r="C22" s="6"/>
      <c r="D22" s="8">
        <f>B21*D21</f>
        <v>8538.5478569999996</v>
      </c>
      <c r="E22" s="6">
        <f>E21*B21</f>
        <v>3659.3776529999996</v>
      </c>
      <c r="F22" s="6">
        <v>0</v>
      </c>
      <c r="G22" s="6">
        <v>0</v>
      </c>
      <c r="H22" s="53">
        <f>SUM(D22:G22)</f>
        <v>12197.925509999999</v>
      </c>
      <c r="I22" s="53"/>
    </row>
    <row r="23" spans="1:9" s="4" customFormat="1" ht="12" customHeight="1">
      <c r="A23" s="8" t="s">
        <v>35</v>
      </c>
      <c r="B23" s="11" t="e">
        <f>SUM(Plan1!#REF!)*1.1985</f>
        <v>#REF!</v>
      </c>
      <c r="C23" s="9" t="e">
        <f>B23/B39</f>
        <v>#REF!</v>
      </c>
      <c r="D23" s="9">
        <v>0</v>
      </c>
      <c r="E23" s="9">
        <v>1</v>
      </c>
      <c r="F23" s="9">
        <v>0</v>
      </c>
      <c r="G23" s="9">
        <v>0</v>
      </c>
      <c r="H23" s="52">
        <f t="shared" si="0"/>
        <v>1</v>
      </c>
      <c r="I23" s="52"/>
    </row>
    <row r="24" spans="1:9" s="4" customFormat="1" ht="12" customHeight="1">
      <c r="A24" s="8"/>
      <c r="B24" s="11"/>
      <c r="C24" s="8"/>
      <c r="D24" s="8" t="e">
        <f>B23*D23</f>
        <v>#REF!</v>
      </c>
      <c r="E24" s="8" t="e">
        <f>E23*B23</f>
        <v>#REF!</v>
      </c>
      <c r="F24" s="8">
        <v>0</v>
      </c>
      <c r="G24" s="8">
        <v>0</v>
      </c>
      <c r="H24" s="53" t="e">
        <f>SUM(D24:G24)</f>
        <v>#REF!</v>
      </c>
      <c r="I24" s="53"/>
    </row>
    <row r="25" spans="1:9" s="4" customFormat="1" ht="12" customHeight="1">
      <c r="A25" s="6" t="s">
        <v>13</v>
      </c>
      <c r="B25" s="12" t="e">
        <f>SUM(Plan1!#REF!)*1.1985</f>
        <v>#REF!</v>
      </c>
      <c r="C25" s="7" t="e">
        <f>B25/B39</f>
        <v>#REF!</v>
      </c>
      <c r="D25" s="7">
        <v>0</v>
      </c>
      <c r="E25" s="7">
        <v>0</v>
      </c>
      <c r="F25" s="7">
        <v>0.5</v>
      </c>
      <c r="G25" s="7">
        <v>0.5</v>
      </c>
      <c r="H25" s="52">
        <f t="shared" si="0"/>
        <v>1</v>
      </c>
      <c r="I25" s="52"/>
    </row>
    <row r="26" spans="1:9" s="4" customFormat="1" ht="12" customHeight="1">
      <c r="A26" s="6"/>
      <c r="B26" s="12"/>
      <c r="C26" s="6"/>
      <c r="D26" s="6">
        <v>0</v>
      </c>
      <c r="E26" s="6">
        <v>0</v>
      </c>
      <c r="F26" s="6" t="e">
        <f>F25*B25</f>
        <v>#REF!</v>
      </c>
      <c r="G26" s="6" t="e">
        <f>G25*B25</f>
        <v>#REF!</v>
      </c>
      <c r="H26" s="53" t="e">
        <f>SUM(D26:G26)</f>
        <v>#REF!</v>
      </c>
      <c r="I26" s="53"/>
    </row>
    <row r="27" spans="1:9" s="4" customFormat="1" ht="12" customHeight="1">
      <c r="A27" s="8" t="s">
        <v>36</v>
      </c>
      <c r="B27" s="11" t="e">
        <f>SUM(Plan1!#REF!)*1.1985</f>
        <v>#REF!</v>
      </c>
      <c r="C27" s="9" t="e">
        <f>B27/B39</f>
        <v>#REF!</v>
      </c>
      <c r="D27" s="9">
        <v>0</v>
      </c>
      <c r="E27" s="9">
        <v>0.2</v>
      </c>
      <c r="F27" s="9">
        <v>0.5</v>
      </c>
      <c r="G27" s="9">
        <v>0.3</v>
      </c>
      <c r="H27" s="52">
        <f t="shared" si="0"/>
        <v>1</v>
      </c>
      <c r="I27" s="52"/>
    </row>
    <row r="28" spans="1:9" s="4" customFormat="1" ht="12" customHeight="1">
      <c r="A28" s="8"/>
      <c r="B28" s="11"/>
      <c r="C28" s="8"/>
      <c r="D28" s="8" t="e">
        <f>B27*D27</f>
        <v>#REF!</v>
      </c>
      <c r="E28" s="8" t="e">
        <f>E27*B27</f>
        <v>#REF!</v>
      </c>
      <c r="F28" s="8" t="e">
        <f>F27*B27</f>
        <v>#REF!</v>
      </c>
      <c r="G28" s="8" t="e">
        <f>G27*B27</f>
        <v>#REF!</v>
      </c>
      <c r="H28" s="53" t="e">
        <f t="shared" si="0"/>
        <v>#REF!</v>
      </c>
      <c r="I28" s="53"/>
    </row>
    <row r="29" spans="1:9" s="4" customFormat="1" ht="12" customHeight="1">
      <c r="A29" s="6" t="s">
        <v>37</v>
      </c>
      <c r="B29" s="12" t="e">
        <f>SUM(Plan1!#REF!)*1.1985</f>
        <v>#REF!</v>
      </c>
      <c r="C29" s="7" t="e">
        <f>B29/B39</f>
        <v>#REF!</v>
      </c>
      <c r="D29" s="7">
        <v>0</v>
      </c>
      <c r="E29" s="7">
        <v>0.4</v>
      </c>
      <c r="F29" s="7">
        <v>0.2</v>
      </c>
      <c r="G29" s="7">
        <v>0.4</v>
      </c>
      <c r="H29" s="52">
        <f t="shared" si="0"/>
        <v>1</v>
      </c>
      <c r="I29" s="52"/>
    </row>
    <row r="30" spans="1:9" s="4" customFormat="1" ht="12" customHeight="1">
      <c r="A30" s="6"/>
      <c r="B30" s="6"/>
      <c r="C30" s="6"/>
      <c r="D30" s="8" t="e">
        <f>B29*D29</f>
        <v>#REF!</v>
      </c>
      <c r="E30" s="6" t="e">
        <f>E29*B29</f>
        <v>#REF!</v>
      </c>
      <c r="F30" s="6" t="e">
        <f>F29*B29</f>
        <v>#REF!</v>
      </c>
      <c r="G30" s="6" t="e">
        <f>G29*B29</f>
        <v>#REF!</v>
      </c>
      <c r="H30" s="53" t="e">
        <f t="shared" si="0"/>
        <v>#REF!</v>
      </c>
      <c r="I30" s="53"/>
    </row>
    <row r="31" spans="1:9" s="4" customFormat="1" ht="12" customHeight="1">
      <c r="A31" s="8" t="s">
        <v>38</v>
      </c>
      <c r="B31" s="11" t="e">
        <f>SUM(Plan1!#REF!)*1.1985</f>
        <v>#REF!</v>
      </c>
      <c r="C31" s="9" t="e">
        <f>B31/B39</f>
        <v>#REF!</v>
      </c>
      <c r="D31" s="9">
        <v>0</v>
      </c>
      <c r="E31" s="9">
        <v>0.4</v>
      </c>
      <c r="F31" s="9">
        <v>0.4</v>
      </c>
      <c r="G31" s="9">
        <v>0.2</v>
      </c>
      <c r="H31" s="52">
        <f t="shared" si="0"/>
        <v>1</v>
      </c>
      <c r="I31" s="52"/>
    </row>
    <row r="32" spans="1:9" s="4" customFormat="1" ht="12" customHeight="1">
      <c r="A32" s="8"/>
      <c r="B32" s="8"/>
      <c r="C32" s="8"/>
      <c r="D32" s="8">
        <v>0</v>
      </c>
      <c r="E32" s="8" t="e">
        <f>E31*B31</f>
        <v>#REF!</v>
      </c>
      <c r="F32" s="8" t="e">
        <f>F31*B31</f>
        <v>#REF!</v>
      </c>
      <c r="G32" s="8" t="e">
        <f>G31*B31</f>
        <v>#REF!</v>
      </c>
      <c r="H32" s="53" t="e">
        <f t="shared" si="0"/>
        <v>#REF!</v>
      </c>
      <c r="I32" s="53"/>
    </row>
    <row r="33" spans="1:9" s="4" customFormat="1" ht="12" customHeight="1">
      <c r="A33" s="6" t="s">
        <v>15</v>
      </c>
      <c r="B33" s="12" t="e">
        <f>SUM(Plan1!#REF!)*1.1985</f>
        <v>#REF!</v>
      </c>
      <c r="C33" s="7" t="e">
        <f>B33/B39</f>
        <v>#REF!</v>
      </c>
      <c r="D33" s="7">
        <v>0</v>
      </c>
      <c r="E33" s="7">
        <v>0</v>
      </c>
      <c r="F33" s="7">
        <v>0.6</v>
      </c>
      <c r="G33" s="7">
        <v>0.4</v>
      </c>
      <c r="H33" s="52">
        <f t="shared" si="0"/>
        <v>1</v>
      </c>
      <c r="I33" s="52"/>
    </row>
    <row r="34" spans="1:9" s="4" customFormat="1" ht="12" customHeight="1">
      <c r="A34" s="6"/>
      <c r="B34" s="6"/>
      <c r="C34" s="6"/>
      <c r="D34" s="8" t="e">
        <f>B33*D33</f>
        <v>#REF!</v>
      </c>
      <c r="E34" s="6">
        <v>0</v>
      </c>
      <c r="F34" s="6" t="e">
        <f>F33*B33</f>
        <v>#REF!</v>
      </c>
      <c r="G34" s="6" t="e">
        <f>G33*B33</f>
        <v>#REF!</v>
      </c>
      <c r="H34" s="53" t="e">
        <f>SUM(D34:G34)</f>
        <v>#REF!</v>
      </c>
      <c r="I34" s="53"/>
    </row>
    <row r="35" spans="1:9" s="4" customFormat="1" ht="12" customHeight="1">
      <c r="A35" s="6" t="s">
        <v>16</v>
      </c>
      <c r="B35" s="13">
        <f>Plan1!I34*1.1985</f>
        <v>129.282195</v>
      </c>
      <c r="C35" s="7" t="e">
        <f>B35/B39</f>
        <v>#REF!</v>
      </c>
      <c r="D35" s="7">
        <v>0</v>
      </c>
      <c r="E35" s="7">
        <v>0</v>
      </c>
      <c r="F35" s="7">
        <v>0.2</v>
      </c>
      <c r="G35" s="7">
        <v>0.8</v>
      </c>
      <c r="H35" s="52">
        <f t="shared" si="0"/>
        <v>1</v>
      </c>
      <c r="I35" s="52"/>
    </row>
    <row r="36" spans="1:9" s="4" customFormat="1" ht="12" customHeight="1">
      <c r="A36" s="6"/>
      <c r="B36" s="6"/>
      <c r="C36" s="6"/>
      <c r="D36" s="8">
        <f>B35*D35</f>
        <v>0</v>
      </c>
      <c r="E36" s="6">
        <v>0</v>
      </c>
      <c r="F36" s="6">
        <f>F35*B35</f>
        <v>25.856439000000002</v>
      </c>
      <c r="G36" s="6">
        <f>G35*B35</f>
        <v>103.42575600000001</v>
      </c>
      <c r="H36" s="53">
        <f t="shared" si="0"/>
        <v>129.282195</v>
      </c>
      <c r="I36" s="53"/>
    </row>
    <row r="37" spans="1:9" s="4" customFormat="1" ht="12" customHeight="1">
      <c r="A37" s="6" t="s">
        <v>17</v>
      </c>
      <c r="B37" s="6">
        <f>Plan1!I35*1.1985</f>
        <v>19338.720344999998</v>
      </c>
      <c r="C37" s="7" t="e">
        <f>B37/B39</f>
        <v>#REF!</v>
      </c>
      <c r="D37" s="7">
        <v>1</v>
      </c>
      <c r="E37" s="7">
        <v>0</v>
      </c>
      <c r="F37" s="7">
        <v>0</v>
      </c>
      <c r="G37" s="7">
        <v>0</v>
      </c>
      <c r="H37" s="52">
        <f t="shared" si="0"/>
        <v>1</v>
      </c>
      <c r="I37" s="52"/>
    </row>
    <row r="38" spans="1:9" s="4" customFormat="1" ht="12" customHeight="1">
      <c r="A38" s="6"/>
      <c r="B38" s="6"/>
      <c r="C38" s="6"/>
      <c r="D38" s="8">
        <f>B37*D37</f>
        <v>19338.720344999998</v>
      </c>
      <c r="E38" s="6">
        <v>0</v>
      </c>
      <c r="F38" s="6">
        <v>0</v>
      </c>
      <c r="G38" s="6">
        <v>0</v>
      </c>
      <c r="H38" s="53">
        <f>SUM(D38:G38)</f>
        <v>19338.720344999998</v>
      </c>
      <c r="I38" s="53"/>
    </row>
    <row r="39" spans="1:9" s="4" customFormat="1" ht="12" customHeight="1">
      <c r="A39" s="14" t="s">
        <v>39</v>
      </c>
      <c r="B39" s="15" t="e">
        <f>SUM(B9:B37)</f>
        <v>#REF!</v>
      </c>
      <c r="C39" s="16" t="e">
        <f>SUM(C9:C37)</f>
        <v>#REF!</v>
      </c>
      <c r="D39" s="8">
        <v>0</v>
      </c>
      <c r="E39" s="8">
        <v>0</v>
      </c>
      <c r="F39" s="8">
        <v>0</v>
      </c>
      <c r="G39" s="8">
        <v>0</v>
      </c>
      <c r="H39" s="54" t="e">
        <f>H10+H12+H14+H16+H18+H20+H22+H24+H26+H28+H30+H32+H34+H36+H38</f>
        <v>#REF!</v>
      </c>
      <c r="I39" s="55"/>
    </row>
    <row r="40" spans="1:9">
      <c r="A40" s="2"/>
    </row>
  </sheetData>
  <mergeCells count="40">
    <mergeCell ref="H38:I38"/>
    <mergeCell ref="H39:I39"/>
    <mergeCell ref="A1:I1"/>
    <mergeCell ref="A2:I2"/>
    <mergeCell ref="A4:I4"/>
    <mergeCell ref="A5:I5"/>
    <mergeCell ref="C7:D7"/>
    <mergeCell ref="H32:I32"/>
    <mergeCell ref="H33:I33"/>
    <mergeCell ref="H34:I34"/>
    <mergeCell ref="H35:I35"/>
    <mergeCell ref="H36:I36"/>
    <mergeCell ref="H37:I37"/>
    <mergeCell ref="H26:I26"/>
    <mergeCell ref="H27:I27"/>
    <mergeCell ref="H28:I28"/>
    <mergeCell ref="H29:I29"/>
    <mergeCell ref="H30:I30"/>
    <mergeCell ref="H31:I31"/>
    <mergeCell ref="H20:I20"/>
    <mergeCell ref="H21:I21"/>
    <mergeCell ref="H22:I22"/>
    <mergeCell ref="H23:I23"/>
    <mergeCell ref="H24:I24"/>
    <mergeCell ref="H25:I25"/>
    <mergeCell ref="C6:D6"/>
    <mergeCell ref="H6:I6"/>
    <mergeCell ref="H7:I7"/>
    <mergeCell ref="H19:I19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</mergeCells>
  <pageMargins left="1.299212598425197" right="0.51181102362204722" top="0.78740157480314965" bottom="0.78740157480314965" header="0.31496062992125984" footer="0.31496062992125984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13"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CRON</vt:lpstr>
      <vt:lpstr>Plan3</vt:lpstr>
      <vt:lpstr>Plan1!Titulos_de_impressao</vt:lpstr>
    </vt:vector>
  </TitlesOfParts>
  <Company>3082-2881 9979-2029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2011-12-16T11:46:28Z</cp:lastPrinted>
  <dcterms:created xsi:type="dcterms:W3CDTF">2011-12-08T10:36:19Z</dcterms:created>
  <dcterms:modified xsi:type="dcterms:W3CDTF">2011-12-16T11:47:19Z</dcterms:modified>
</cp:coreProperties>
</file>