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955" activeTab="0"/>
  </bookViews>
  <sheets>
    <sheet name="Plan. Portaria-Cerca" sheetId="1" r:id="rId1"/>
    <sheet name="Cron. Portaria-Cerca" sheetId="2" r:id="rId2"/>
  </sheets>
  <definedNames>
    <definedName name="_xlnm.Print_Area" localSheetId="0">'Plan. Portaria-Cerca'!$A$1:$I$156</definedName>
  </definedNames>
  <calcPr fullCalcOnLoad="1"/>
</workbook>
</file>

<file path=xl/sharedStrings.xml><?xml version="1.0" encoding="utf-8"?>
<sst xmlns="http://schemas.openxmlformats.org/spreadsheetml/2006/main" count="596" uniqueCount="257">
  <si>
    <t>MINISTÉRIO DA EDUCAÇÃO</t>
  </si>
  <si>
    <t>ITEM</t>
  </si>
  <si>
    <t>DESCRIÇÃO</t>
  </si>
  <si>
    <t>UNID</t>
  </si>
  <si>
    <t>QUANT.</t>
  </si>
  <si>
    <t>PREÇO TOTAL</t>
  </si>
  <si>
    <t>1.0</t>
  </si>
  <si>
    <t xml:space="preserve">  </t>
  </si>
  <si>
    <t xml:space="preserve"> </t>
  </si>
  <si>
    <t>2.0</t>
  </si>
  <si>
    <t>unid</t>
  </si>
  <si>
    <t>UNIVERSIDADE FEDERAL DE ALFENAS - UNIFAL-MG</t>
  </si>
  <si>
    <t xml:space="preserve">Estacas                                            aço </t>
  </si>
  <si>
    <t>Kg</t>
  </si>
  <si>
    <t>m³</t>
  </si>
  <si>
    <t>Subtotal</t>
  </si>
  <si>
    <t xml:space="preserve">                                                        concreto         fck = 20Mpa</t>
  </si>
  <si>
    <t xml:space="preserve">                                                         aço        </t>
  </si>
  <si>
    <t xml:space="preserve">                                                         concreto       fck = 20Mpa</t>
  </si>
  <si>
    <t>m²</t>
  </si>
  <si>
    <t xml:space="preserve">ESTACAS                                        </t>
  </si>
  <si>
    <t>PILARES</t>
  </si>
  <si>
    <t>VEDAÇÃO</t>
  </si>
  <si>
    <t>TOTAL</t>
  </si>
  <si>
    <t>Pilares                                              formas</t>
  </si>
  <si>
    <t>ESQUADRIAS METÁLICAS</t>
  </si>
  <si>
    <t>FUNDAÇÕES:</t>
  </si>
  <si>
    <t>m</t>
  </si>
  <si>
    <t>Escavação manual  de baldrames</t>
  </si>
  <si>
    <t>kg</t>
  </si>
  <si>
    <t>ESTRUTURA:</t>
  </si>
  <si>
    <t>Pilares                            formas</t>
  </si>
  <si>
    <t xml:space="preserve">                                      aço</t>
  </si>
  <si>
    <t>Vigas                              formas</t>
  </si>
  <si>
    <t>Laje maciça                    formas</t>
  </si>
  <si>
    <t>1.1.0</t>
  </si>
  <si>
    <t>VEDAÇÃO:</t>
  </si>
  <si>
    <t>REVESTIMENTO:</t>
  </si>
  <si>
    <t>Chapisco</t>
  </si>
  <si>
    <t>Emboço</t>
  </si>
  <si>
    <t>PAVIMENTAÇÃO:</t>
  </si>
  <si>
    <t>Piso cerâmico 40x40cm PEI5</t>
  </si>
  <si>
    <t>INSTALAÇÕES HIDROSSANITÁRIAS</t>
  </si>
  <si>
    <t>COBERTURA</t>
  </si>
  <si>
    <t>Vb</t>
  </si>
  <si>
    <t>PINTURA</t>
  </si>
  <si>
    <t>Esmalte Sintético</t>
  </si>
  <si>
    <t>Acessórios, fita crepe, solventes, rolos, etc.</t>
  </si>
  <si>
    <t>VIDRAÇARIA</t>
  </si>
  <si>
    <t>DIVERSOS</t>
  </si>
  <si>
    <t>2.1.0</t>
  </si>
  <si>
    <t>2.1.1</t>
  </si>
  <si>
    <t>2.1.2</t>
  </si>
  <si>
    <t>2.2.0</t>
  </si>
  <si>
    <t>2.2.1</t>
  </si>
  <si>
    <t>2.2.2</t>
  </si>
  <si>
    <t>2.2.3</t>
  </si>
  <si>
    <t>2.3.0</t>
  </si>
  <si>
    <t>2.3.1</t>
  </si>
  <si>
    <t>Gradil metálico</t>
  </si>
  <si>
    <t>2.4.0</t>
  </si>
  <si>
    <t>2.4.1</t>
  </si>
  <si>
    <t>2.4.2</t>
  </si>
  <si>
    <t>2.5.0</t>
  </si>
  <si>
    <t>2.5.1</t>
  </si>
  <si>
    <t>2.5.2</t>
  </si>
  <si>
    <t>2.6.0</t>
  </si>
  <si>
    <t>2.6.2</t>
  </si>
  <si>
    <t>2.6.3</t>
  </si>
  <si>
    <t>SUBTOTAL ITEM 1</t>
  </si>
  <si>
    <t>SUBTOTAL ITEM 2</t>
  </si>
  <si>
    <t>Escavação de estacas   Ø = 20cm</t>
  </si>
  <si>
    <t>Tubo de PVC soldável marrom p/ água   Ø = 25mm c/ 6m</t>
  </si>
  <si>
    <t>Tubo de PVC soldável marrom p/ água   Ø = 32mm c/ 6m</t>
  </si>
  <si>
    <t>Tubo de PVC soldável marrom p/ água   Ø = 20mm c/ 6m</t>
  </si>
  <si>
    <t>Acessórios, conexões, flanges, conexões mistas, cola p/ PVC, vedarosca.</t>
  </si>
  <si>
    <t>Metais</t>
  </si>
  <si>
    <t>Registro de gaveta bruto industrial  Ø = 1 ¼"</t>
  </si>
  <si>
    <t>Registro de gaveta c/ conopla cromada  Ø = 1 ¼"</t>
  </si>
  <si>
    <t>Louças</t>
  </si>
  <si>
    <t>Vaso sanitário c/ caixa de descarga acoplada, branco</t>
  </si>
  <si>
    <t xml:space="preserve">Torneira cromada p/ lavatório     Ø = 25mm - ½"  </t>
  </si>
  <si>
    <t>MÊS</t>
  </si>
  <si>
    <t>Rodapé cerâmico  h = 7cm</t>
  </si>
  <si>
    <t>Limpeza</t>
  </si>
  <si>
    <t>Portão de correr de 850x250cm  (ver projeto e Caderno de Encargos)</t>
  </si>
  <si>
    <t>Portão de correr de 700x250cm  (ver projeto e Caderno de Encargos)</t>
  </si>
  <si>
    <t>Água</t>
  </si>
  <si>
    <t>Esgoto</t>
  </si>
  <si>
    <t>Tubo de PVC  Ø = 100mm</t>
  </si>
  <si>
    <t>Tubo de PVC  Ø =   40mm</t>
  </si>
  <si>
    <t>Caixa d'água de de fibra de 250litros</t>
  </si>
  <si>
    <t>SERVIÇOS PRELIMINARES</t>
  </si>
  <si>
    <t>INSTALAÇÃO DE CANTEIRO DE OBRAS</t>
  </si>
  <si>
    <t>2.1.3</t>
  </si>
  <si>
    <t>2.1.4</t>
  </si>
  <si>
    <t>2.1.5</t>
  </si>
  <si>
    <t>2.1.6</t>
  </si>
  <si>
    <t>2.2.4</t>
  </si>
  <si>
    <t>2.4.3</t>
  </si>
  <si>
    <t>2.4.4</t>
  </si>
  <si>
    <t>2.4.5</t>
  </si>
  <si>
    <t>2.5.3</t>
  </si>
  <si>
    <t>2.5.4</t>
  </si>
  <si>
    <t>2.5.5</t>
  </si>
  <si>
    <t>2.5.6</t>
  </si>
  <si>
    <t>2.6.1</t>
  </si>
  <si>
    <t>2.6.4</t>
  </si>
  <si>
    <t>2.6.5</t>
  </si>
  <si>
    <t>2.6.6</t>
  </si>
  <si>
    <t>2.6.7</t>
  </si>
  <si>
    <t>2.6.8</t>
  </si>
  <si>
    <t>2.6.10</t>
  </si>
  <si>
    <t>2.6.11</t>
  </si>
  <si>
    <t>2.6.12</t>
  </si>
  <si>
    <t>2.6.13</t>
  </si>
  <si>
    <t>2.6.14</t>
  </si>
  <si>
    <t>2.6.15</t>
  </si>
  <si>
    <t>2.7.0</t>
  </si>
  <si>
    <t>2.7.1</t>
  </si>
  <si>
    <t>2.7.2</t>
  </si>
  <si>
    <t>2.7.3</t>
  </si>
  <si>
    <t>2.7.4</t>
  </si>
  <si>
    <t>2.8.0</t>
  </si>
  <si>
    <t>2.8.1</t>
  </si>
  <si>
    <t>2.9.0</t>
  </si>
  <si>
    <t>2.9.1</t>
  </si>
  <si>
    <t>2.10.0</t>
  </si>
  <si>
    <t>2.10.1</t>
  </si>
  <si>
    <t>2.10.2</t>
  </si>
  <si>
    <t>2.10.3</t>
  </si>
  <si>
    <t>2.10.4</t>
  </si>
  <si>
    <t>3.0</t>
  </si>
  <si>
    <t>3.1.0</t>
  </si>
  <si>
    <t>3.1.1</t>
  </si>
  <si>
    <t>3.1.2</t>
  </si>
  <si>
    <t>3.2.0</t>
  </si>
  <si>
    <t>3.2.1</t>
  </si>
  <si>
    <t>3.2.2</t>
  </si>
  <si>
    <t>3.2.3</t>
  </si>
  <si>
    <t>3.3.0</t>
  </si>
  <si>
    <t>3.3.1</t>
  </si>
  <si>
    <t>3.3.2</t>
  </si>
  <si>
    <t>3.3.3</t>
  </si>
  <si>
    <t>3.4.0</t>
  </si>
  <si>
    <t>3.4.1</t>
  </si>
  <si>
    <t>3.4.2</t>
  </si>
  <si>
    <t>3.5.0</t>
  </si>
  <si>
    <t>3.5.1</t>
  </si>
  <si>
    <t>3.5.2</t>
  </si>
  <si>
    <t>3.6.0</t>
  </si>
  <si>
    <t>3.6.2</t>
  </si>
  <si>
    <t>3.6.3</t>
  </si>
  <si>
    <t>SUBTOTAL ITEM 3</t>
  </si>
  <si>
    <t>SETOR DE ENGENHARIA E PROJETOS</t>
  </si>
  <si>
    <t>ANEXO II</t>
  </si>
  <si>
    <t>ANEXO III</t>
  </si>
  <si>
    <t>MATERIAL</t>
  </si>
  <si>
    <t>MDO</t>
  </si>
  <si>
    <t>VINICIUS ADELINO DA FONSECA</t>
  </si>
  <si>
    <t>ENGº CIVIL - CREA 26.567/D</t>
  </si>
  <si>
    <t>SINAPI</t>
  </si>
  <si>
    <t>Postes de concreto DE 12x12x300cm</t>
  </si>
  <si>
    <t>3.4.3</t>
  </si>
  <si>
    <t>Tela metálica arame 12 malha 5x5cm</t>
  </si>
  <si>
    <t>07158</t>
  </si>
  <si>
    <t xml:space="preserve">                                      concreto         fck = 20Mpa</t>
  </si>
  <si>
    <t>01524</t>
  </si>
  <si>
    <t>00031</t>
  </si>
  <si>
    <t xml:space="preserve">                                     concreto         fck = 20Mpa</t>
  </si>
  <si>
    <t>10719</t>
  </si>
  <si>
    <t>05964</t>
  </si>
  <si>
    <t>05995</t>
  </si>
  <si>
    <t>01522</t>
  </si>
  <si>
    <t>Pr.211/2009</t>
  </si>
  <si>
    <t>1.1</t>
  </si>
  <si>
    <t>Procedimentos Administrativos (licenças, taxas, aprovação de planta e placas)</t>
  </si>
  <si>
    <t>1.2</t>
  </si>
  <si>
    <t>Limpeza do terreno</t>
  </si>
  <si>
    <t>1.3</t>
  </si>
  <si>
    <t>Instalação de Canteiro (escritórios, depósito, etc.)</t>
  </si>
  <si>
    <t>1.5</t>
  </si>
  <si>
    <t>Marcação da obra (topografia, nivelamento, posicionamento das fundações)</t>
  </si>
  <si>
    <t>Movimentação de Terra   (Corte, Aterro e Compactação)</t>
  </si>
  <si>
    <t>Escavação manual  de sapatas</t>
  </si>
  <si>
    <t>Sapatas                         formas</t>
  </si>
  <si>
    <t xml:space="preserve">                                     aço</t>
  </si>
  <si>
    <t>Baldrames                     formas</t>
  </si>
  <si>
    <t>Alvenaria tijolo furado ½  Vez    10x20x20cm (6 furos)</t>
  </si>
  <si>
    <t>07271</t>
  </si>
  <si>
    <t>Reboco</t>
  </si>
  <si>
    <t>Massa texturizada para parede externa tipo "Grafiato"</t>
  </si>
  <si>
    <t>Contrapiso de concreto fck= 11Mpa  # = 8cm (interno)</t>
  </si>
  <si>
    <t>Contrapiso de concreto fck= 11Mpa  # = 8cm (externo)</t>
  </si>
  <si>
    <t>Regularização de contrapiso em argamassa/areia 1:3  # = 3cm (interno e externo)</t>
  </si>
  <si>
    <t>Soleira em granito cinza  80x20cm  # = 2cm</t>
  </si>
  <si>
    <t>10840</t>
  </si>
  <si>
    <t>01026</t>
  </si>
  <si>
    <t>09867</t>
  </si>
  <si>
    <t>09868</t>
  </si>
  <si>
    <t>09869</t>
  </si>
  <si>
    <t>Torneira cromada p/jardim          Ø = 25mm - ½"</t>
  </si>
  <si>
    <t>09836</t>
  </si>
  <si>
    <t>09835</t>
  </si>
  <si>
    <t>13984</t>
  </si>
  <si>
    <t>11726</t>
  </si>
  <si>
    <t>06017</t>
  </si>
  <si>
    <t>06014</t>
  </si>
  <si>
    <t>Lavatório de louça c/ coluna, branco de 45x55cm</t>
  </si>
  <si>
    <t>10431</t>
  </si>
  <si>
    <t>10422</t>
  </si>
  <si>
    <t>10502</t>
  </si>
  <si>
    <t>Janela pivotante de vidro temperado fumê  # = 10,0mm  de 120x150cm (c/ ferragens)</t>
  </si>
  <si>
    <t>Janela pivotante de vidro temperado fumê  # = 10,0mm  de 230x150cm (c/ ferragens)</t>
  </si>
  <si>
    <t>Janela basculante de vidro temperado fumê  # = 10,0mm  de 50x50cm (c/ ferragens)</t>
  </si>
  <si>
    <t>Cerâmica 20x20cm PEI3 esmaltada</t>
  </si>
  <si>
    <t>01317</t>
  </si>
  <si>
    <t>2.8.2</t>
  </si>
  <si>
    <t>2.8.3</t>
  </si>
  <si>
    <t xml:space="preserve">Porta metálica 1f tipo veneziana  80x210cm </t>
  </si>
  <si>
    <t>Peitoril de granito cinza de 25cm de largura e # = 2cm</t>
  </si>
  <si>
    <t>Porta tipo alçapão metálica de 80x80cm</t>
  </si>
  <si>
    <t>20022</t>
  </si>
  <si>
    <t>Massa corrida acrílica</t>
  </si>
  <si>
    <t xml:space="preserve">Fundo Preparador de paredes </t>
  </si>
  <si>
    <t>Tinta acrílica fosca</t>
  </si>
  <si>
    <t>Cobertura em estrura metálica completa  com telha metálica pintada nas duas faces</t>
  </si>
  <si>
    <t>CERCA</t>
  </si>
  <si>
    <t>3.6.1</t>
  </si>
  <si>
    <t>Latex PVA</t>
  </si>
  <si>
    <t>Alfenas, 17 de maio de 2010.</t>
  </si>
  <si>
    <t>1.4</t>
  </si>
  <si>
    <t>GUARITA</t>
  </si>
  <si>
    <t>3.1.3</t>
  </si>
  <si>
    <t>2.1.7</t>
  </si>
  <si>
    <t>2.1.8</t>
  </si>
  <si>
    <t>2.2.5</t>
  </si>
  <si>
    <t>2.2.6</t>
  </si>
  <si>
    <t>2.2.7</t>
  </si>
  <si>
    <t>2.2.8</t>
  </si>
  <si>
    <t>2.2.9</t>
  </si>
  <si>
    <t>CINTAS</t>
  </si>
  <si>
    <t>Escavação de cintas</t>
  </si>
  <si>
    <t>3.2.4</t>
  </si>
  <si>
    <t xml:space="preserve">                                                         formas</t>
  </si>
  <si>
    <t>Latex PVA (postes)</t>
  </si>
  <si>
    <t>Esmalte Sintético(gradis, portões e portas)</t>
  </si>
  <si>
    <t>Portão de correr de 200x250cm  (ver projeto e Caderno de Encargos)</t>
  </si>
  <si>
    <t>Arame farpado galvanizado 14BWG classe 250</t>
  </si>
  <si>
    <t>00339</t>
  </si>
  <si>
    <t>3.4.4</t>
  </si>
  <si>
    <t>Postes de concreto de 12x12x300cm</t>
  </si>
  <si>
    <t xml:space="preserve">                                       aço</t>
  </si>
  <si>
    <t xml:space="preserve">                                       concreto         fck = 20Mpa</t>
  </si>
  <si>
    <t>BDI MÉDIO =26,8%</t>
  </si>
  <si>
    <t>CRONOGRAMA DA GUARITA E CERCA DO CAMPUS DE POÇOS DE CALDAS</t>
  </si>
  <si>
    <t>PLANILHA DA GUARITA E CERCA DO CAMPUS DE POÇOS DE CALDAS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</si>
</sst>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R$&quot;\ #,##0.00"/>
  </numFmts>
  <fonts count="4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2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178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178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8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78" fontId="5" fillId="0" borderId="25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 horizontal="center"/>
    </xf>
    <xf numFmtId="178" fontId="1" fillId="0" borderId="22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right"/>
    </xf>
    <xf numFmtId="178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178" fontId="5" fillId="0" borderId="22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178" fontId="1" fillId="0" borderId="2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1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178" fontId="5" fillId="0" borderId="27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9" fontId="5" fillId="0" borderId="17" xfId="0" applyNumberFormat="1" applyFont="1" applyFill="1" applyBorder="1" applyAlignment="1">
      <alignment horizontal="center"/>
    </xf>
    <xf numFmtId="9" fontId="1" fillId="0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178" fontId="1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9" fontId="5" fillId="0" borderId="2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right"/>
    </xf>
    <xf numFmtId="9" fontId="5" fillId="0" borderId="26" xfId="0" applyNumberFormat="1" applyFont="1" applyFill="1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right"/>
    </xf>
    <xf numFmtId="10" fontId="1" fillId="0" borderId="10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28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178" fontId="5" fillId="0" borderId="2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36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" fontId="5" fillId="0" borderId="17" xfId="51" applyNumberFormat="1" applyFont="1" applyBorder="1" applyAlignment="1">
      <alignment horizontal="right" wrapText="1"/>
    </xf>
    <xf numFmtId="4" fontId="5" fillId="0" borderId="17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22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4" fontId="5" fillId="0" borderId="17" xfId="51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4" fontId="1" fillId="0" borderId="36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1" fillId="0" borderId="35" xfId="0" applyNumberFormat="1" applyFont="1" applyFill="1" applyBorder="1" applyAlignment="1">
      <alignment horizontal="center"/>
    </xf>
    <xf numFmtId="178" fontId="1" fillId="0" borderId="38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view="pageBreakPreview" zoomScale="122" zoomScaleSheetLayoutView="122"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2" max="2" width="91.421875" style="0" customWidth="1"/>
    <col min="3" max="3" width="7.00390625" style="0" customWidth="1"/>
    <col min="4" max="4" width="10.00390625" style="1" customWidth="1"/>
    <col min="5" max="6" width="12.7109375" style="11" customWidth="1"/>
    <col min="7" max="7" width="15.7109375" style="11" customWidth="1"/>
    <col min="8" max="8" width="18.7109375" style="9" customWidth="1"/>
    <col min="9" max="9" width="12.7109375" style="156" customWidth="1"/>
  </cols>
  <sheetData>
    <row r="1" spans="1:9" ht="20.25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2" spans="1:9" ht="20.25">
      <c r="A2" s="218" t="s">
        <v>11</v>
      </c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18" t="s">
        <v>154</v>
      </c>
      <c r="B3" s="218"/>
      <c r="C3" s="218"/>
      <c r="D3" s="218"/>
      <c r="E3" s="218"/>
      <c r="F3" s="218"/>
      <c r="G3" s="218"/>
      <c r="H3" s="218"/>
      <c r="I3" s="218"/>
    </row>
    <row r="4" spans="1:9" ht="20.25">
      <c r="A4" s="218" t="s">
        <v>256</v>
      </c>
      <c r="B4" s="218"/>
      <c r="C4" s="218"/>
      <c r="D4" s="218"/>
      <c r="E4" s="218"/>
      <c r="F4" s="218"/>
      <c r="G4" s="218"/>
      <c r="H4" s="218"/>
      <c r="I4" s="218"/>
    </row>
    <row r="5" spans="1:9" ht="21" thickBot="1">
      <c r="A5" s="219" t="s">
        <v>155</v>
      </c>
      <c r="B5" s="219"/>
      <c r="C5" s="219"/>
      <c r="D5" s="219"/>
      <c r="E5" s="219"/>
      <c r="F5" s="219"/>
      <c r="G5" s="219"/>
      <c r="H5" s="219"/>
      <c r="I5" s="219"/>
    </row>
    <row r="6" spans="1:9" s="138" customFormat="1" ht="19.5" customHeight="1" thickBot="1" thickTop="1">
      <c r="A6" s="135" t="s">
        <v>1</v>
      </c>
      <c r="B6" s="135" t="s">
        <v>2</v>
      </c>
      <c r="C6" s="135" t="s">
        <v>3</v>
      </c>
      <c r="D6" s="136" t="s">
        <v>4</v>
      </c>
      <c r="E6" s="137" t="s">
        <v>157</v>
      </c>
      <c r="F6" s="137" t="s">
        <v>158</v>
      </c>
      <c r="G6" s="137" t="s">
        <v>5</v>
      </c>
      <c r="H6" s="217" t="s">
        <v>254</v>
      </c>
      <c r="I6" s="149" t="s">
        <v>161</v>
      </c>
    </row>
    <row r="7" spans="1:9" ht="19.5" customHeight="1" thickTop="1">
      <c r="A7" s="34" t="s">
        <v>6</v>
      </c>
      <c r="B7" s="35" t="s">
        <v>92</v>
      </c>
      <c r="C7" s="20"/>
      <c r="D7" s="21"/>
      <c r="E7" s="29"/>
      <c r="F7" s="29"/>
      <c r="G7" s="29"/>
      <c r="H7" s="139"/>
      <c r="I7" s="150"/>
    </row>
    <row r="8" spans="1:9" ht="19.5" customHeight="1">
      <c r="A8" s="4"/>
      <c r="B8" s="36"/>
      <c r="C8" s="27"/>
      <c r="D8" s="28"/>
      <c r="E8" s="30"/>
      <c r="F8" s="30"/>
      <c r="G8" s="30"/>
      <c r="H8" s="140"/>
      <c r="I8" s="151"/>
    </row>
    <row r="9" spans="1:9" ht="19.5" customHeight="1">
      <c r="A9" s="4" t="s">
        <v>35</v>
      </c>
      <c r="B9" s="36" t="s">
        <v>93</v>
      </c>
      <c r="C9" s="27"/>
      <c r="D9" s="28"/>
      <c r="E9" s="30"/>
      <c r="F9" s="30"/>
      <c r="G9" s="30"/>
      <c r="H9" s="140"/>
      <c r="I9" s="151"/>
    </row>
    <row r="10" spans="1:9" ht="19.5" customHeight="1">
      <c r="A10" s="48" t="s">
        <v>175</v>
      </c>
      <c r="B10" s="49" t="s">
        <v>176</v>
      </c>
      <c r="C10" s="50" t="s">
        <v>44</v>
      </c>
      <c r="D10" s="24">
        <v>1</v>
      </c>
      <c r="E10" s="106">
        <v>0</v>
      </c>
      <c r="F10" s="106">
        <v>600</v>
      </c>
      <c r="G10" s="30">
        <f>(F10+E10)*D10</f>
        <v>600</v>
      </c>
      <c r="H10" s="141">
        <f>G10*1</f>
        <v>600</v>
      </c>
      <c r="I10" s="151"/>
    </row>
    <row r="11" spans="1:9" ht="19.5" customHeight="1">
      <c r="A11" s="48" t="s">
        <v>177</v>
      </c>
      <c r="B11" s="49" t="s">
        <v>178</v>
      </c>
      <c r="C11" s="50" t="s">
        <v>19</v>
      </c>
      <c r="D11" s="24">
        <v>760</v>
      </c>
      <c r="E11" s="106">
        <v>0</v>
      </c>
      <c r="F11" s="106">
        <v>0.2</v>
      </c>
      <c r="G11" s="30">
        <f>(F11+E11)*D11</f>
        <v>152</v>
      </c>
      <c r="H11" s="141">
        <f>G11*1.3</f>
        <v>197.6</v>
      </c>
      <c r="I11" s="151"/>
    </row>
    <row r="12" spans="1:9" ht="19.5" customHeight="1">
      <c r="A12" s="48" t="s">
        <v>179</v>
      </c>
      <c r="B12" s="49" t="s">
        <v>180</v>
      </c>
      <c r="C12" s="50" t="s">
        <v>19</v>
      </c>
      <c r="D12" s="24">
        <v>30</v>
      </c>
      <c r="E12" s="106">
        <v>52</v>
      </c>
      <c r="F12" s="106">
        <v>36</v>
      </c>
      <c r="G12" s="30">
        <f>(F12+E12)*D12</f>
        <v>2640</v>
      </c>
      <c r="H12" s="141">
        <f>G12*1</f>
        <v>2640</v>
      </c>
      <c r="I12" s="151"/>
    </row>
    <row r="13" spans="1:9" ht="19.5" customHeight="1">
      <c r="A13" s="48" t="s">
        <v>231</v>
      </c>
      <c r="B13" s="49" t="s">
        <v>182</v>
      </c>
      <c r="C13" s="50" t="s">
        <v>44</v>
      </c>
      <c r="D13" s="24">
        <v>1</v>
      </c>
      <c r="E13" s="106">
        <v>0</v>
      </c>
      <c r="F13" s="106">
        <v>300</v>
      </c>
      <c r="G13" s="30">
        <f>(F13+E13)*D13</f>
        <v>300</v>
      </c>
      <c r="H13" s="141">
        <f>G13*1</f>
        <v>300</v>
      </c>
      <c r="I13" s="151"/>
    </row>
    <row r="14" spans="1:9" ht="19.5" customHeight="1">
      <c r="A14" s="48" t="s">
        <v>181</v>
      </c>
      <c r="B14" s="49" t="s">
        <v>183</v>
      </c>
      <c r="C14" s="50" t="s">
        <v>14</v>
      </c>
      <c r="D14" s="24">
        <v>160</v>
      </c>
      <c r="E14" s="106">
        <v>0</v>
      </c>
      <c r="F14" s="106">
        <v>6</v>
      </c>
      <c r="G14" s="30">
        <f>(F14+E14)*D14</f>
        <v>960</v>
      </c>
      <c r="H14" s="141">
        <f>G14*1.3</f>
        <v>1248</v>
      </c>
      <c r="I14" s="151"/>
    </row>
    <row r="15" spans="1:9" ht="19.5" customHeight="1">
      <c r="A15" s="22"/>
      <c r="B15" s="26" t="s">
        <v>15</v>
      </c>
      <c r="C15" s="16"/>
      <c r="D15" s="17"/>
      <c r="E15" s="19">
        <f>SUMPRODUCT(E10:E14,D10:D14)</f>
        <v>1560</v>
      </c>
      <c r="F15" s="19">
        <f>SUMPRODUCT(F10:F14,D10:D14)</f>
        <v>3092</v>
      </c>
      <c r="G15" s="19">
        <f>SUM(G10:G14)</f>
        <v>4652</v>
      </c>
      <c r="H15" s="142">
        <f>SUM(H10:H14)</f>
        <v>4985.6</v>
      </c>
      <c r="I15" s="152"/>
    </row>
    <row r="16" spans="1:9" ht="19.5" customHeight="1">
      <c r="A16" s="22"/>
      <c r="B16" s="25"/>
      <c r="C16" s="23"/>
      <c r="D16" s="24"/>
      <c r="E16" s="31"/>
      <c r="F16" s="31"/>
      <c r="G16" s="31"/>
      <c r="H16" s="143"/>
      <c r="I16" s="151"/>
    </row>
    <row r="17" spans="1:9" ht="19.5" customHeight="1">
      <c r="A17" s="37"/>
      <c r="B17" s="38" t="s">
        <v>69</v>
      </c>
      <c r="C17" s="16"/>
      <c r="D17" s="17"/>
      <c r="E17" s="19">
        <f>E15</f>
        <v>1560</v>
      </c>
      <c r="F17" s="19">
        <f>F15</f>
        <v>3092</v>
      </c>
      <c r="G17" s="19">
        <f>+G15</f>
        <v>4652</v>
      </c>
      <c r="H17" s="142">
        <f>+H15</f>
        <v>4985.6</v>
      </c>
      <c r="I17" s="152"/>
    </row>
    <row r="18" spans="1:9" ht="19.5" customHeight="1">
      <c r="A18" s="37" t="s">
        <v>9</v>
      </c>
      <c r="B18" s="26" t="s">
        <v>232</v>
      </c>
      <c r="C18" s="16"/>
      <c r="D18" s="17"/>
      <c r="E18" s="19"/>
      <c r="F18" s="19"/>
      <c r="G18" s="19"/>
      <c r="H18" s="144"/>
      <c r="I18" s="152"/>
    </row>
    <row r="19" spans="1:9" ht="19.5" customHeight="1">
      <c r="A19" s="4"/>
      <c r="B19" s="39"/>
      <c r="C19" s="7"/>
      <c r="D19" s="5"/>
      <c r="E19" s="10"/>
      <c r="F19" s="10"/>
      <c r="G19" s="10"/>
      <c r="H19" s="145"/>
      <c r="I19" s="152"/>
    </row>
    <row r="20" spans="1:9" ht="19.5" customHeight="1">
      <c r="A20" s="40" t="s">
        <v>50</v>
      </c>
      <c r="B20" s="41" t="s">
        <v>26</v>
      </c>
      <c r="C20" s="42"/>
      <c r="D20" s="5"/>
      <c r="E20" s="10"/>
      <c r="F20" s="10"/>
      <c r="G20" s="10"/>
      <c r="H20" s="145"/>
      <c r="I20" s="152"/>
    </row>
    <row r="21" spans="1:9" ht="19.5" customHeight="1">
      <c r="A21" s="43" t="s">
        <v>51</v>
      </c>
      <c r="B21" s="44" t="s">
        <v>184</v>
      </c>
      <c r="C21" s="42" t="s">
        <v>14</v>
      </c>
      <c r="D21" s="28">
        <v>2</v>
      </c>
      <c r="E21" s="30">
        <v>0</v>
      </c>
      <c r="F21" s="30">
        <v>17.6</v>
      </c>
      <c r="G21" s="30">
        <f aca="true" t="shared" si="0" ref="G21:G28">(F21+E21)*D21</f>
        <v>35.2</v>
      </c>
      <c r="H21" s="141">
        <f aca="true" t="shared" si="1" ref="H21:H28">G21*1.3</f>
        <v>45.760000000000005</v>
      </c>
      <c r="I21" s="151"/>
    </row>
    <row r="22" spans="1:9" ht="19.5" customHeight="1">
      <c r="A22" s="43" t="s">
        <v>52</v>
      </c>
      <c r="B22" s="44" t="s">
        <v>28</v>
      </c>
      <c r="C22" s="42" t="s">
        <v>14</v>
      </c>
      <c r="D22" s="28">
        <v>1</v>
      </c>
      <c r="E22" s="30">
        <v>0</v>
      </c>
      <c r="F22" s="30">
        <v>17.6</v>
      </c>
      <c r="G22" s="30">
        <f t="shared" si="0"/>
        <v>17.6</v>
      </c>
      <c r="H22" s="141">
        <f t="shared" si="1"/>
        <v>22.880000000000003</v>
      </c>
      <c r="I22" s="151"/>
    </row>
    <row r="23" spans="1:9" ht="19.5" customHeight="1">
      <c r="A23" s="43" t="s">
        <v>94</v>
      </c>
      <c r="B23" s="44" t="s">
        <v>185</v>
      </c>
      <c r="C23" s="42" t="s">
        <v>19</v>
      </c>
      <c r="D23" s="28">
        <v>11</v>
      </c>
      <c r="E23" s="106">
        <v>14.86</v>
      </c>
      <c r="F23" s="106">
        <v>10.38</v>
      </c>
      <c r="G23" s="30">
        <f t="shared" si="0"/>
        <v>277.64000000000004</v>
      </c>
      <c r="H23" s="141">
        <f t="shared" si="1"/>
        <v>360.9320000000001</v>
      </c>
      <c r="I23" s="151" t="s">
        <v>170</v>
      </c>
    </row>
    <row r="24" spans="1:9" ht="19.5" customHeight="1">
      <c r="A24" s="43"/>
      <c r="B24" s="44" t="s">
        <v>186</v>
      </c>
      <c r="C24" s="42" t="s">
        <v>29</v>
      </c>
      <c r="D24" s="28">
        <v>100</v>
      </c>
      <c r="E24" s="30">
        <v>4.73</v>
      </c>
      <c r="F24" s="30">
        <v>0.9</v>
      </c>
      <c r="G24" s="30">
        <f t="shared" si="0"/>
        <v>563.0000000000001</v>
      </c>
      <c r="H24" s="141">
        <f t="shared" si="1"/>
        <v>731.9000000000002</v>
      </c>
      <c r="I24" s="151" t="s">
        <v>168</v>
      </c>
    </row>
    <row r="25" spans="1:9" ht="19.5" customHeight="1">
      <c r="A25" s="43"/>
      <c r="B25" s="44" t="s">
        <v>169</v>
      </c>
      <c r="C25" s="42" t="s">
        <v>14</v>
      </c>
      <c r="D25" s="28">
        <v>2</v>
      </c>
      <c r="E25" s="106">
        <v>253.34</v>
      </c>
      <c r="F25" s="106">
        <v>30</v>
      </c>
      <c r="G25" s="30">
        <f t="shared" si="0"/>
        <v>566.6800000000001</v>
      </c>
      <c r="H25" s="141">
        <f t="shared" si="1"/>
        <v>736.6840000000001</v>
      </c>
      <c r="I25" s="151" t="s">
        <v>167</v>
      </c>
    </row>
    <row r="26" spans="1:9" ht="19.5" customHeight="1">
      <c r="A26" s="43" t="s">
        <v>95</v>
      </c>
      <c r="B26" s="44" t="s">
        <v>187</v>
      </c>
      <c r="C26" s="42" t="s">
        <v>19</v>
      </c>
      <c r="D26" s="28">
        <v>12</v>
      </c>
      <c r="E26" s="106">
        <v>14.86</v>
      </c>
      <c r="F26" s="106">
        <v>10.38</v>
      </c>
      <c r="G26" s="30">
        <f t="shared" si="0"/>
        <v>302.88</v>
      </c>
      <c r="H26" s="141">
        <f t="shared" si="1"/>
        <v>393.744</v>
      </c>
      <c r="I26" s="151" t="s">
        <v>170</v>
      </c>
    </row>
    <row r="27" spans="1:9" ht="19.5" customHeight="1">
      <c r="A27" s="43"/>
      <c r="B27" s="44" t="s">
        <v>186</v>
      </c>
      <c r="C27" s="42" t="s">
        <v>13</v>
      </c>
      <c r="D27" s="28">
        <v>61</v>
      </c>
      <c r="E27" s="30">
        <v>4.73</v>
      </c>
      <c r="F27" s="30">
        <v>0.9</v>
      </c>
      <c r="G27" s="30">
        <f t="shared" si="0"/>
        <v>343.43000000000006</v>
      </c>
      <c r="H27" s="141">
        <f t="shared" si="1"/>
        <v>446.4590000000001</v>
      </c>
      <c r="I27" s="151" t="s">
        <v>168</v>
      </c>
    </row>
    <row r="28" spans="1:9" ht="19.5" customHeight="1">
      <c r="A28" s="43"/>
      <c r="B28" s="44" t="s">
        <v>169</v>
      </c>
      <c r="C28" s="42" t="s">
        <v>14</v>
      </c>
      <c r="D28" s="28">
        <v>1</v>
      </c>
      <c r="E28" s="106">
        <v>253.34</v>
      </c>
      <c r="F28" s="106">
        <v>30</v>
      </c>
      <c r="G28" s="30">
        <f t="shared" si="0"/>
        <v>283.34000000000003</v>
      </c>
      <c r="H28" s="141">
        <f t="shared" si="1"/>
        <v>368.34200000000004</v>
      </c>
      <c r="I28" s="151" t="s">
        <v>167</v>
      </c>
    </row>
    <row r="29" spans="1:9" ht="19.5" customHeight="1">
      <c r="A29" s="43"/>
      <c r="B29" s="41" t="s">
        <v>15</v>
      </c>
      <c r="C29" s="42"/>
      <c r="D29" s="5"/>
      <c r="E29" s="10">
        <f>SUMPRODUCT(E21:E28,D21:D28)</f>
        <v>1863.33</v>
      </c>
      <c r="F29" s="10">
        <f>SUMPRODUCT(F21:F28,D21:D28)</f>
        <v>526.44</v>
      </c>
      <c r="G29" s="10">
        <f>SUM(G21:G28)</f>
        <v>2389.7700000000004</v>
      </c>
      <c r="H29" s="13">
        <f>SUM(H21:H28)</f>
        <v>3106.701000000001</v>
      </c>
      <c r="I29" s="152"/>
    </row>
    <row r="30" spans="1:9" ht="19.5" customHeight="1">
      <c r="A30" s="43"/>
      <c r="B30" s="44"/>
      <c r="C30" s="42"/>
      <c r="D30" s="5"/>
      <c r="E30" s="10"/>
      <c r="F30" s="10"/>
      <c r="G30" s="10"/>
      <c r="H30" s="145"/>
      <c r="I30" s="152"/>
    </row>
    <row r="31" spans="1:9" ht="19.5" customHeight="1">
      <c r="A31" s="40" t="s">
        <v>53</v>
      </c>
      <c r="B31" s="41" t="s">
        <v>30</v>
      </c>
      <c r="C31" s="42"/>
      <c r="D31" s="5"/>
      <c r="E31" s="10"/>
      <c r="F31" s="10"/>
      <c r="G31" s="10"/>
      <c r="H31" s="145"/>
      <c r="I31" s="152"/>
    </row>
    <row r="32" spans="1:9" ht="19.5" customHeight="1">
      <c r="A32" s="45" t="s">
        <v>54</v>
      </c>
      <c r="B32" s="46" t="s">
        <v>31</v>
      </c>
      <c r="C32" s="47" t="s">
        <v>19</v>
      </c>
      <c r="D32" s="24">
        <v>25</v>
      </c>
      <c r="E32" s="106">
        <v>14.86</v>
      </c>
      <c r="F32" s="106">
        <v>10.38</v>
      </c>
      <c r="G32" s="31">
        <f aca="true" t="shared" si="2" ref="G32:G40">(F32+E32)*D32</f>
        <v>631</v>
      </c>
      <c r="H32" s="141">
        <f aca="true" t="shared" si="3" ref="H32:H40">G32*1.3</f>
        <v>820.3000000000001</v>
      </c>
      <c r="I32" s="157" t="s">
        <v>170</v>
      </c>
    </row>
    <row r="33" spans="1:9" ht="19.5" customHeight="1">
      <c r="A33" s="48"/>
      <c r="B33" s="49" t="s">
        <v>32</v>
      </c>
      <c r="C33" s="50" t="s">
        <v>13</v>
      </c>
      <c r="D33" s="24">
        <v>110</v>
      </c>
      <c r="E33" s="31">
        <v>4.73</v>
      </c>
      <c r="F33" s="31">
        <v>0.9</v>
      </c>
      <c r="G33" s="31">
        <f t="shared" si="2"/>
        <v>619.3000000000001</v>
      </c>
      <c r="H33" s="141">
        <f t="shared" si="3"/>
        <v>805.0900000000001</v>
      </c>
      <c r="I33" s="151" t="s">
        <v>168</v>
      </c>
    </row>
    <row r="34" spans="1:9" ht="19.5" customHeight="1">
      <c r="A34" s="43"/>
      <c r="B34" s="44" t="s">
        <v>166</v>
      </c>
      <c r="C34" s="42" t="s">
        <v>14</v>
      </c>
      <c r="D34" s="24">
        <v>1.5</v>
      </c>
      <c r="E34" s="106">
        <v>253.34</v>
      </c>
      <c r="F34" s="106">
        <v>30</v>
      </c>
      <c r="G34" s="31">
        <f t="shared" si="2"/>
        <v>425.01000000000005</v>
      </c>
      <c r="H34" s="141">
        <f t="shared" si="3"/>
        <v>552.513</v>
      </c>
      <c r="I34" s="151" t="s">
        <v>167</v>
      </c>
    </row>
    <row r="35" spans="1:9" ht="19.5" customHeight="1">
      <c r="A35" s="43" t="s">
        <v>55</v>
      </c>
      <c r="B35" s="44" t="s">
        <v>33</v>
      </c>
      <c r="C35" s="42" t="s">
        <v>19</v>
      </c>
      <c r="D35" s="24">
        <v>23</v>
      </c>
      <c r="E35" s="106">
        <v>14.86</v>
      </c>
      <c r="F35" s="106">
        <v>10.38</v>
      </c>
      <c r="G35" s="31">
        <f t="shared" si="2"/>
        <v>580.5200000000001</v>
      </c>
      <c r="H35" s="141">
        <f t="shared" si="3"/>
        <v>754.6760000000002</v>
      </c>
      <c r="I35" s="157" t="s">
        <v>170</v>
      </c>
    </row>
    <row r="36" spans="1:9" ht="19.5" customHeight="1">
      <c r="A36" s="45"/>
      <c r="B36" s="46" t="s">
        <v>32</v>
      </c>
      <c r="C36" s="47" t="s">
        <v>13</v>
      </c>
      <c r="D36" s="24">
        <v>123</v>
      </c>
      <c r="E36" s="31">
        <v>4.73</v>
      </c>
      <c r="F36" s="31">
        <v>0.9</v>
      </c>
      <c r="G36" s="31">
        <f t="shared" si="2"/>
        <v>692.4900000000001</v>
      </c>
      <c r="H36" s="141">
        <f t="shared" si="3"/>
        <v>900.2370000000002</v>
      </c>
      <c r="I36" s="151" t="s">
        <v>168</v>
      </c>
    </row>
    <row r="37" spans="1:9" ht="19.5" customHeight="1">
      <c r="A37" s="48"/>
      <c r="B37" s="49" t="s">
        <v>166</v>
      </c>
      <c r="C37" s="50" t="s">
        <v>14</v>
      </c>
      <c r="D37" s="24">
        <v>2</v>
      </c>
      <c r="E37" s="106">
        <v>253.34</v>
      </c>
      <c r="F37" s="106">
        <v>30</v>
      </c>
      <c r="G37" s="31">
        <f t="shared" si="2"/>
        <v>566.6800000000001</v>
      </c>
      <c r="H37" s="141">
        <f t="shared" si="3"/>
        <v>736.6840000000001</v>
      </c>
      <c r="I37" s="151" t="s">
        <v>167</v>
      </c>
    </row>
    <row r="38" spans="1:9" ht="19.5" customHeight="1">
      <c r="A38" s="43" t="s">
        <v>56</v>
      </c>
      <c r="B38" s="44" t="s">
        <v>34</v>
      </c>
      <c r="C38" s="42" t="s">
        <v>19</v>
      </c>
      <c r="D38" s="24">
        <v>7</v>
      </c>
      <c r="E38" s="106">
        <v>14.86</v>
      </c>
      <c r="F38" s="106">
        <v>10.38</v>
      </c>
      <c r="G38" s="31">
        <f t="shared" si="2"/>
        <v>176.68</v>
      </c>
      <c r="H38" s="141">
        <f t="shared" si="3"/>
        <v>229.68400000000003</v>
      </c>
      <c r="I38" s="157" t="s">
        <v>170</v>
      </c>
    </row>
    <row r="39" spans="1:9" ht="19.5" customHeight="1">
      <c r="A39" s="43"/>
      <c r="B39" s="44" t="s">
        <v>32</v>
      </c>
      <c r="C39" s="42" t="s">
        <v>13</v>
      </c>
      <c r="D39" s="24">
        <v>41</v>
      </c>
      <c r="E39" s="31">
        <v>4.73</v>
      </c>
      <c r="F39" s="31">
        <v>0.9</v>
      </c>
      <c r="G39" s="31">
        <f t="shared" si="2"/>
        <v>230.83000000000004</v>
      </c>
      <c r="H39" s="141">
        <f t="shared" si="3"/>
        <v>300.07900000000006</v>
      </c>
      <c r="I39" s="151" t="s">
        <v>168</v>
      </c>
    </row>
    <row r="40" spans="1:9" ht="19.5" customHeight="1">
      <c r="A40" s="43"/>
      <c r="B40" s="44" t="s">
        <v>166</v>
      </c>
      <c r="C40" s="42" t="s">
        <v>14</v>
      </c>
      <c r="D40" s="24">
        <v>1</v>
      </c>
      <c r="E40" s="106">
        <v>253.34</v>
      </c>
      <c r="F40" s="106">
        <v>30</v>
      </c>
      <c r="G40" s="31">
        <f t="shared" si="2"/>
        <v>283.34000000000003</v>
      </c>
      <c r="H40" s="141">
        <f t="shared" si="3"/>
        <v>368.34200000000004</v>
      </c>
      <c r="I40" s="151" t="s">
        <v>167</v>
      </c>
    </row>
    <row r="41" spans="1:9" ht="19.5" customHeight="1" thickBot="1">
      <c r="A41" s="51"/>
      <c r="B41" s="72" t="s">
        <v>15</v>
      </c>
      <c r="C41" s="52"/>
      <c r="D41" s="74"/>
      <c r="E41" s="75">
        <f>SUMPRODUCT(E32:E40,D32:D40)</f>
        <v>3253.35</v>
      </c>
      <c r="F41" s="75">
        <f>SUMPRODUCT(F32:F40,D32:D40)</f>
        <v>952.5</v>
      </c>
      <c r="G41" s="75">
        <f>SUM(G32:G40)</f>
        <v>4205.85</v>
      </c>
      <c r="H41" s="75">
        <f>SUM(H32:H40)</f>
        <v>5467.6050000000005</v>
      </c>
      <c r="I41" s="164"/>
    </row>
    <row r="42" spans="1:9" ht="19.5" customHeight="1" thickTop="1">
      <c r="A42" s="118" t="s">
        <v>57</v>
      </c>
      <c r="B42" s="119" t="s">
        <v>36</v>
      </c>
      <c r="C42" s="55"/>
      <c r="D42" s="120"/>
      <c r="E42" s="121"/>
      <c r="F42" s="121"/>
      <c r="G42" s="121"/>
      <c r="H42" s="165"/>
      <c r="I42" s="166"/>
    </row>
    <row r="43" spans="1:9" ht="19.5" customHeight="1">
      <c r="A43" s="48" t="s">
        <v>58</v>
      </c>
      <c r="B43" s="49" t="s">
        <v>188</v>
      </c>
      <c r="C43" s="50" t="s">
        <v>19</v>
      </c>
      <c r="D43" s="24">
        <v>60</v>
      </c>
      <c r="E43" s="106">
        <v>8.25</v>
      </c>
      <c r="F43" s="106">
        <v>14.62</v>
      </c>
      <c r="G43" s="31">
        <f>(F43+E43)*D43</f>
        <v>1372.1999999999998</v>
      </c>
      <c r="H43" s="141">
        <f>G43*1.3</f>
        <v>1783.86</v>
      </c>
      <c r="I43" s="151" t="s">
        <v>189</v>
      </c>
    </row>
    <row r="44" spans="1:9" ht="19.5" customHeight="1">
      <c r="A44" s="45"/>
      <c r="B44" s="56" t="s">
        <v>15</v>
      </c>
      <c r="C44" s="47"/>
      <c r="D44" s="59"/>
      <c r="E44" s="60">
        <f>SUMPRODUCT(E43:E43,D43:D43)</f>
        <v>495</v>
      </c>
      <c r="F44" s="60">
        <f>SUMPRODUCT(F43:F43,D43:D43)</f>
        <v>877.1999999999999</v>
      </c>
      <c r="G44" s="60">
        <f>SUM(G43:G43)</f>
        <v>1372.1999999999998</v>
      </c>
      <c r="H44" s="146">
        <f>SUM(H43:H43)</f>
        <v>1783.86</v>
      </c>
      <c r="I44" s="152"/>
    </row>
    <row r="45" spans="1:9" ht="19.5" customHeight="1">
      <c r="A45" s="48"/>
      <c r="B45" s="57"/>
      <c r="C45" s="50"/>
      <c r="D45" s="17"/>
      <c r="E45" s="19"/>
      <c r="F45" s="19"/>
      <c r="G45" s="19"/>
      <c r="H45" s="142"/>
      <c r="I45" s="152"/>
    </row>
    <row r="46" spans="1:9" ht="19.5" customHeight="1">
      <c r="A46" s="61" t="s">
        <v>60</v>
      </c>
      <c r="B46" s="62" t="s">
        <v>37</v>
      </c>
      <c r="C46" s="63"/>
      <c r="D46" s="5"/>
      <c r="E46" s="10"/>
      <c r="F46" s="10"/>
      <c r="G46" s="10"/>
      <c r="H46" s="145"/>
      <c r="I46" s="152"/>
    </row>
    <row r="47" spans="1:9" ht="19.5" customHeight="1">
      <c r="A47" s="43" t="s">
        <v>61</v>
      </c>
      <c r="B47" s="44" t="s">
        <v>38</v>
      </c>
      <c r="C47" s="42" t="s">
        <v>19</v>
      </c>
      <c r="D47" s="28">
        <v>110</v>
      </c>
      <c r="E47" s="175">
        <v>1.21</v>
      </c>
      <c r="F47" s="175">
        <v>1.3</v>
      </c>
      <c r="G47" s="176">
        <f>(F47+E47)*D47</f>
        <v>276.09999999999997</v>
      </c>
      <c r="H47" s="206">
        <f>G47*1.3</f>
        <v>358.92999999999995</v>
      </c>
      <c r="I47" s="157" t="s">
        <v>171</v>
      </c>
    </row>
    <row r="48" spans="1:9" ht="19.5" customHeight="1">
      <c r="A48" s="43" t="s">
        <v>62</v>
      </c>
      <c r="B48" s="49" t="s">
        <v>39</v>
      </c>
      <c r="C48" s="50" t="s">
        <v>19</v>
      </c>
      <c r="D48" s="28">
        <v>110</v>
      </c>
      <c r="E48" s="175">
        <v>1.2</v>
      </c>
      <c r="F48" s="175">
        <v>6.49</v>
      </c>
      <c r="G48" s="176">
        <f>(F48+E48)*D48</f>
        <v>845.9000000000001</v>
      </c>
      <c r="H48" s="206">
        <f>G48*1.3</f>
        <v>1099.67</v>
      </c>
      <c r="I48" s="157" t="s">
        <v>172</v>
      </c>
    </row>
    <row r="49" spans="1:9" ht="19.5" customHeight="1">
      <c r="A49" s="43" t="s">
        <v>99</v>
      </c>
      <c r="B49" s="49" t="s">
        <v>190</v>
      </c>
      <c r="C49" s="50" t="s">
        <v>19</v>
      </c>
      <c r="D49" s="28">
        <v>110</v>
      </c>
      <c r="E49" s="175">
        <v>1.45</v>
      </c>
      <c r="F49" s="175">
        <v>6.49</v>
      </c>
      <c r="G49" s="176">
        <f>(F49+E49)*D49</f>
        <v>873.4000000000001</v>
      </c>
      <c r="H49" s="206">
        <f>G49*1.3</f>
        <v>1135.42</v>
      </c>
      <c r="I49" s="157"/>
    </row>
    <row r="50" spans="1:9" ht="19.5" customHeight="1">
      <c r="A50" s="43" t="s">
        <v>100</v>
      </c>
      <c r="B50" s="78" t="s">
        <v>191</v>
      </c>
      <c r="C50" s="42" t="s">
        <v>19</v>
      </c>
      <c r="D50" s="28">
        <v>55</v>
      </c>
      <c r="E50" s="176">
        <v>22.07</v>
      </c>
      <c r="F50" s="176">
        <v>4.6</v>
      </c>
      <c r="G50" s="176">
        <f>(F50+E50)*D50</f>
        <v>1466.8500000000001</v>
      </c>
      <c r="H50" s="206">
        <f>G50*1.3</f>
        <v>1906.9050000000002</v>
      </c>
      <c r="I50" s="151"/>
    </row>
    <row r="51" spans="1:9" ht="19.5" customHeight="1">
      <c r="A51" s="43" t="s">
        <v>101</v>
      </c>
      <c r="B51" s="78" t="s">
        <v>215</v>
      </c>
      <c r="C51" s="42" t="s">
        <v>19</v>
      </c>
      <c r="D51" s="161">
        <v>15</v>
      </c>
      <c r="E51" s="176">
        <v>20.55</v>
      </c>
      <c r="F51" s="176">
        <v>12</v>
      </c>
      <c r="G51" s="176">
        <f>(F51+E51)*D51</f>
        <v>488.24999999999994</v>
      </c>
      <c r="H51" s="206">
        <f>G51*1.3</f>
        <v>634.7249999999999</v>
      </c>
      <c r="I51" s="151" t="s">
        <v>216</v>
      </c>
    </row>
    <row r="52" spans="1:9" ht="19.5" customHeight="1">
      <c r="A52" s="45"/>
      <c r="B52" s="56" t="s">
        <v>15</v>
      </c>
      <c r="C52" s="47"/>
      <c r="D52" s="59"/>
      <c r="E52" s="192">
        <f>SUMPRODUCT(E47:E51,D47:D51)*1.3</f>
        <v>2530.71</v>
      </c>
      <c r="F52" s="192">
        <f>SUMPRODUCT(F47:F51,D47:D51)*1.3</f>
        <v>2604.94</v>
      </c>
      <c r="G52" s="192">
        <f>SUM(G47:G51)</f>
        <v>3950.5</v>
      </c>
      <c r="H52" s="207">
        <f>SUM(H47:H51)</f>
        <v>5135.65</v>
      </c>
      <c r="I52" s="152"/>
    </row>
    <row r="53" spans="1:9" ht="19.5" customHeight="1">
      <c r="A53" s="45"/>
      <c r="B53" s="56"/>
      <c r="C53" s="47"/>
      <c r="D53" s="59"/>
      <c r="E53" s="60"/>
      <c r="F53" s="60"/>
      <c r="G53" s="60"/>
      <c r="H53" s="146"/>
      <c r="I53" s="152"/>
    </row>
    <row r="54" spans="1:9" ht="19.5" customHeight="1">
      <c r="A54" s="64" t="s">
        <v>63</v>
      </c>
      <c r="B54" s="57" t="s">
        <v>40</v>
      </c>
      <c r="C54" s="50"/>
      <c r="D54" s="17"/>
      <c r="E54" s="19"/>
      <c r="F54" s="19"/>
      <c r="G54" s="19"/>
      <c r="H54" s="144"/>
      <c r="I54" s="152"/>
    </row>
    <row r="55" spans="1:9" ht="19.5" customHeight="1">
      <c r="A55" s="43" t="s">
        <v>64</v>
      </c>
      <c r="B55" s="65" t="s">
        <v>192</v>
      </c>
      <c r="C55" s="42" t="s">
        <v>19</v>
      </c>
      <c r="D55" s="28">
        <v>7</v>
      </c>
      <c r="E55" s="31">
        <v>16.94</v>
      </c>
      <c r="F55" s="31">
        <v>2.4</v>
      </c>
      <c r="G55" s="31">
        <f aca="true" t="shared" si="4" ref="G55:G60">(F55+E55)*D55</f>
        <v>135.38</v>
      </c>
      <c r="H55" s="141">
        <f aca="true" t="shared" si="5" ref="H55:H60">G55*1.3</f>
        <v>175.994</v>
      </c>
      <c r="I55" s="151" t="s">
        <v>173</v>
      </c>
    </row>
    <row r="56" spans="1:9" ht="19.5" customHeight="1">
      <c r="A56" s="43" t="s">
        <v>65</v>
      </c>
      <c r="B56" s="65" t="s">
        <v>193</v>
      </c>
      <c r="C56" s="42" t="s">
        <v>19</v>
      </c>
      <c r="D56" s="28">
        <v>20</v>
      </c>
      <c r="E56" s="31">
        <v>16.94</v>
      </c>
      <c r="F56" s="31">
        <v>2.4</v>
      </c>
      <c r="G56" s="31">
        <f t="shared" si="4"/>
        <v>386.8</v>
      </c>
      <c r="H56" s="141">
        <f t="shared" si="5"/>
        <v>502.84000000000003</v>
      </c>
      <c r="I56" s="151" t="s">
        <v>173</v>
      </c>
    </row>
    <row r="57" spans="1:9" ht="19.5" customHeight="1">
      <c r="A57" s="43" t="s">
        <v>102</v>
      </c>
      <c r="B57" s="44" t="s">
        <v>194</v>
      </c>
      <c r="C57" s="42" t="s">
        <v>19</v>
      </c>
      <c r="D57" s="28">
        <v>27</v>
      </c>
      <c r="E57" s="31">
        <v>6.47</v>
      </c>
      <c r="F57" s="31">
        <v>10.38</v>
      </c>
      <c r="G57" s="31">
        <f t="shared" si="4"/>
        <v>454.95000000000005</v>
      </c>
      <c r="H57" s="141">
        <f t="shared" si="5"/>
        <v>591.4350000000001</v>
      </c>
      <c r="I57" s="151"/>
    </row>
    <row r="58" spans="1:9" ht="19.5" customHeight="1">
      <c r="A58" s="43" t="s">
        <v>103</v>
      </c>
      <c r="B58" s="44" t="s">
        <v>41</v>
      </c>
      <c r="C58" s="42" t="s">
        <v>19</v>
      </c>
      <c r="D58" s="28">
        <v>7</v>
      </c>
      <c r="E58" s="31">
        <v>14.51</v>
      </c>
      <c r="F58" s="31">
        <v>12</v>
      </c>
      <c r="G58" s="31">
        <f t="shared" si="4"/>
        <v>185.57</v>
      </c>
      <c r="H58" s="141">
        <f t="shared" si="5"/>
        <v>241.24099999999999</v>
      </c>
      <c r="I58" s="159" t="s">
        <v>174</v>
      </c>
    </row>
    <row r="59" spans="1:9" ht="19.5" customHeight="1">
      <c r="A59" s="43" t="s">
        <v>104</v>
      </c>
      <c r="B59" s="49" t="s">
        <v>83</v>
      </c>
      <c r="C59" s="50" t="s">
        <v>27</v>
      </c>
      <c r="D59" s="24">
        <v>15</v>
      </c>
      <c r="E59" s="31">
        <v>1.45</v>
      </c>
      <c r="F59" s="31">
        <v>1.2</v>
      </c>
      <c r="G59" s="31">
        <f t="shared" si="4"/>
        <v>39.75</v>
      </c>
      <c r="H59" s="141">
        <f t="shared" si="5"/>
        <v>51.675000000000004</v>
      </c>
      <c r="I59" s="159" t="s">
        <v>174</v>
      </c>
    </row>
    <row r="60" spans="1:9" ht="19.5" customHeight="1">
      <c r="A60" s="43" t="s">
        <v>105</v>
      </c>
      <c r="B60" s="49" t="s">
        <v>195</v>
      </c>
      <c r="C60" s="50" t="s">
        <v>10</v>
      </c>
      <c r="D60" s="24">
        <v>2</v>
      </c>
      <c r="E60" s="31">
        <v>22.5</v>
      </c>
      <c r="F60" s="31">
        <v>2.4</v>
      </c>
      <c r="G60" s="31">
        <f t="shared" si="4"/>
        <v>49.8</v>
      </c>
      <c r="H60" s="141">
        <f t="shared" si="5"/>
        <v>64.74</v>
      </c>
      <c r="I60" s="151" t="s">
        <v>196</v>
      </c>
    </row>
    <row r="61" spans="1:9" ht="19.5" customHeight="1">
      <c r="A61" s="45"/>
      <c r="B61" s="56" t="s">
        <v>15</v>
      </c>
      <c r="C61" s="47"/>
      <c r="D61" s="5"/>
      <c r="E61" s="10">
        <f>SUMPRODUCT(E55:E60,D55:D60)</f>
        <v>800.3899999999999</v>
      </c>
      <c r="F61" s="10">
        <f>SUMPRODUCT(F55:F60,D55:D60)</f>
        <v>451.86000000000007</v>
      </c>
      <c r="G61" s="10">
        <f>SUM(G55:G60)</f>
        <v>1252.25</v>
      </c>
      <c r="H61" s="13">
        <f>SUM(H55:H60)</f>
        <v>1627.9250000000002</v>
      </c>
      <c r="I61" s="152"/>
    </row>
    <row r="62" spans="1:9" ht="19.5" customHeight="1">
      <c r="A62" s="45"/>
      <c r="B62" s="56"/>
      <c r="C62" s="47"/>
      <c r="D62" s="5"/>
      <c r="E62" s="10"/>
      <c r="F62" s="10"/>
      <c r="G62" s="10"/>
      <c r="H62" s="145"/>
      <c r="I62" s="152"/>
    </row>
    <row r="63" spans="1:9" ht="19.5" customHeight="1">
      <c r="A63" s="66" t="s">
        <v>66</v>
      </c>
      <c r="B63" s="56" t="s">
        <v>42</v>
      </c>
      <c r="C63" s="47"/>
      <c r="D63" s="5"/>
      <c r="E63" s="10"/>
      <c r="F63" s="10"/>
      <c r="G63" s="10"/>
      <c r="H63" s="145"/>
      <c r="I63" s="152"/>
    </row>
    <row r="64" spans="1:9" ht="19.5" customHeight="1">
      <c r="A64" s="66"/>
      <c r="B64" s="56" t="s">
        <v>87</v>
      </c>
      <c r="C64" s="50"/>
      <c r="D64" s="17"/>
      <c r="E64" s="19"/>
      <c r="F64" s="19"/>
      <c r="G64" s="19"/>
      <c r="H64" s="144"/>
      <c r="I64" s="152"/>
    </row>
    <row r="65" spans="1:9" ht="19.5" customHeight="1">
      <c r="A65" s="45" t="s">
        <v>106</v>
      </c>
      <c r="B65" s="46" t="s">
        <v>91</v>
      </c>
      <c r="C65" s="50" t="s">
        <v>10</v>
      </c>
      <c r="D65" s="24">
        <v>1</v>
      </c>
      <c r="E65" s="31">
        <v>75.51</v>
      </c>
      <c r="F65" s="31">
        <f>E65*0.18</f>
        <v>13.591800000000001</v>
      </c>
      <c r="G65" s="31">
        <f aca="true" t="shared" si="6" ref="G65:G81">(F65+E65)*D65</f>
        <v>89.10180000000001</v>
      </c>
      <c r="H65" s="141">
        <f aca="true" t="shared" si="7" ref="H65:H81">G65*1.3</f>
        <v>115.83234000000002</v>
      </c>
      <c r="I65" s="151" t="s">
        <v>197</v>
      </c>
    </row>
    <row r="66" spans="1:9" ht="19.5" customHeight="1">
      <c r="A66" s="45" t="s">
        <v>67</v>
      </c>
      <c r="B66" s="49" t="s">
        <v>74</v>
      </c>
      <c r="C66" s="50" t="s">
        <v>10</v>
      </c>
      <c r="D66" s="24">
        <v>1</v>
      </c>
      <c r="E66" s="31">
        <v>8.76</v>
      </c>
      <c r="F66" s="31">
        <f aca="true" t="shared" si="8" ref="F66:F81">E66*0.18</f>
        <v>1.5768</v>
      </c>
      <c r="G66" s="31">
        <f t="shared" si="6"/>
        <v>10.3368</v>
      </c>
      <c r="H66" s="141">
        <f t="shared" si="7"/>
        <v>13.437840000000001</v>
      </c>
      <c r="I66" s="151" t="s">
        <v>198</v>
      </c>
    </row>
    <row r="67" spans="1:9" ht="19.5" customHeight="1">
      <c r="A67" s="45" t="s">
        <v>68</v>
      </c>
      <c r="B67" s="49" t="s">
        <v>72</v>
      </c>
      <c r="C67" s="42" t="s">
        <v>10</v>
      </c>
      <c r="D67" s="28">
        <v>1</v>
      </c>
      <c r="E67" s="30">
        <v>11.88</v>
      </c>
      <c r="F67" s="31">
        <f t="shared" si="8"/>
        <v>2.1384</v>
      </c>
      <c r="G67" s="31">
        <f t="shared" si="6"/>
        <v>14.0184</v>
      </c>
      <c r="H67" s="141">
        <f t="shared" si="7"/>
        <v>18.22392</v>
      </c>
      <c r="I67" s="151" t="s">
        <v>199</v>
      </c>
    </row>
    <row r="68" spans="1:9" ht="19.5" customHeight="1">
      <c r="A68" s="45" t="s">
        <v>107</v>
      </c>
      <c r="B68" s="44" t="s">
        <v>73</v>
      </c>
      <c r="C68" s="47" t="s">
        <v>10</v>
      </c>
      <c r="D68" s="28">
        <v>1</v>
      </c>
      <c r="E68" s="30">
        <v>27.12</v>
      </c>
      <c r="F68" s="31">
        <f t="shared" si="8"/>
        <v>4.8816</v>
      </c>
      <c r="G68" s="31">
        <f t="shared" si="6"/>
        <v>32.0016</v>
      </c>
      <c r="H68" s="141">
        <f t="shared" si="7"/>
        <v>41.60208000000001</v>
      </c>
      <c r="I68" s="151" t="s">
        <v>200</v>
      </c>
    </row>
    <row r="69" spans="1:9" ht="19.5" customHeight="1">
      <c r="A69" s="45" t="s">
        <v>108</v>
      </c>
      <c r="B69" s="46" t="s">
        <v>75</v>
      </c>
      <c r="C69" s="47" t="s">
        <v>44</v>
      </c>
      <c r="D69" s="28">
        <v>1</v>
      </c>
      <c r="E69" s="30">
        <v>120</v>
      </c>
      <c r="F69" s="31">
        <f t="shared" si="8"/>
        <v>21.599999999999998</v>
      </c>
      <c r="G69" s="31">
        <f t="shared" si="6"/>
        <v>141.6</v>
      </c>
      <c r="H69" s="141">
        <f t="shared" si="7"/>
        <v>184.08</v>
      </c>
      <c r="I69" s="151"/>
    </row>
    <row r="70" spans="1:9" ht="19.5" customHeight="1">
      <c r="A70" s="45"/>
      <c r="B70" s="56" t="s">
        <v>88</v>
      </c>
      <c r="C70" s="47"/>
      <c r="D70" s="28"/>
      <c r="E70" s="30"/>
      <c r="F70" s="30"/>
      <c r="G70" s="30"/>
      <c r="H70" s="141"/>
      <c r="I70" s="151"/>
    </row>
    <row r="71" spans="1:9" ht="19.5" customHeight="1">
      <c r="A71" s="45" t="s">
        <v>109</v>
      </c>
      <c r="B71" s="46" t="s">
        <v>89</v>
      </c>
      <c r="C71" s="47" t="s">
        <v>10</v>
      </c>
      <c r="D71" s="28">
        <v>1</v>
      </c>
      <c r="E71" s="30">
        <v>44.16</v>
      </c>
      <c r="F71" s="31">
        <f t="shared" si="8"/>
        <v>7.948799999999999</v>
      </c>
      <c r="G71" s="31">
        <f t="shared" si="6"/>
        <v>52.108799999999995</v>
      </c>
      <c r="H71" s="141">
        <f t="shared" si="7"/>
        <v>67.74144</v>
      </c>
      <c r="I71" s="151" t="s">
        <v>202</v>
      </c>
    </row>
    <row r="72" spans="1:9" ht="19.5" customHeight="1">
      <c r="A72" s="45" t="s">
        <v>110</v>
      </c>
      <c r="B72" s="46" t="s">
        <v>90</v>
      </c>
      <c r="C72" s="47" t="s">
        <v>10</v>
      </c>
      <c r="D72" s="28">
        <v>1</v>
      </c>
      <c r="E72" s="30">
        <v>15.24</v>
      </c>
      <c r="F72" s="31">
        <f t="shared" si="8"/>
        <v>2.7432</v>
      </c>
      <c r="G72" s="31">
        <f t="shared" si="6"/>
        <v>17.9832</v>
      </c>
      <c r="H72" s="141">
        <f t="shared" si="7"/>
        <v>23.37816</v>
      </c>
      <c r="I72" s="151" t="s">
        <v>203</v>
      </c>
    </row>
    <row r="73" spans="1:9" ht="19.5" customHeight="1">
      <c r="A73" s="45" t="s">
        <v>111</v>
      </c>
      <c r="B73" s="46" t="s">
        <v>75</v>
      </c>
      <c r="C73" s="47" t="s">
        <v>44</v>
      </c>
      <c r="D73" s="28">
        <v>1</v>
      </c>
      <c r="E73" s="30">
        <v>60</v>
      </c>
      <c r="F73" s="31">
        <f t="shared" si="8"/>
        <v>10.799999999999999</v>
      </c>
      <c r="G73" s="31">
        <f t="shared" si="6"/>
        <v>70.8</v>
      </c>
      <c r="H73" s="141">
        <f t="shared" si="7"/>
        <v>92.04</v>
      </c>
      <c r="I73" s="151"/>
    </row>
    <row r="74" spans="1:9" ht="19.5" customHeight="1">
      <c r="A74" s="45"/>
      <c r="B74" s="57" t="s">
        <v>76</v>
      </c>
      <c r="C74" s="50"/>
      <c r="D74" s="28"/>
      <c r="E74" s="30"/>
      <c r="F74" s="30"/>
      <c r="G74" s="30"/>
      <c r="H74" s="141"/>
      <c r="I74" s="151"/>
    </row>
    <row r="75" spans="1:9" ht="19.5" customHeight="1">
      <c r="A75" s="45" t="s">
        <v>112</v>
      </c>
      <c r="B75" s="44" t="s">
        <v>81</v>
      </c>
      <c r="C75" s="42" t="s">
        <v>10</v>
      </c>
      <c r="D75" s="28">
        <v>1</v>
      </c>
      <c r="E75" s="30">
        <v>33.39</v>
      </c>
      <c r="F75" s="31">
        <f t="shared" si="8"/>
        <v>6.0102</v>
      </c>
      <c r="G75" s="31">
        <f t="shared" si="6"/>
        <v>39.4002</v>
      </c>
      <c r="H75" s="141">
        <f t="shared" si="7"/>
        <v>51.220259999999996</v>
      </c>
      <c r="I75" s="151" t="s">
        <v>204</v>
      </c>
    </row>
    <row r="76" spans="1:9" ht="19.5" customHeight="1">
      <c r="A76" s="48" t="s">
        <v>113</v>
      </c>
      <c r="B76" s="49" t="s">
        <v>201</v>
      </c>
      <c r="C76" s="50" t="s">
        <v>10</v>
      </c>
      <c r="D76" s="24">
        <v>1</v>
      </c>
      <c r="E76" s="31">
        <v>17.1</v>
      </c>
      <c r="F76" s="31">
        <f t="shared" si="8"/>
        <v>3.0780000000000003</v>
      </c>
      <c r="G76" s="31">
        <f t="shared" si="6"/>
        <v>20.178</v>
      </c>
      <c r="H76" s="31">
        <f t="shared" si="7"/>
        <v>26.2314</v>
      </c>
      <c r="I76" s="151" t="s">
        <v>205</v>
      </c>
    </row>
    <row r="77" spans="1:9" ht="19.5" customHeight="1">
      <c r="A77" s="48" t="s">
        <v>114</v>
      </c>
      <c r="B77" s="49" t="s">
        <v>77</v>
      </c>
      <c r="C77" s="50" t="s">
        <v>10</v>
      </c>
      <c r="D77" s="24">
        <v>1</v>
      </c>
      <c r="E77" s="31">
        <v>31.23</v>
      </c>
      <c r="F77" s="31">
        <f t="shared" si="8"/>
        <v>5.6213999999999995</v>
      </c>
      <c r="G77" s="31">
        <f t="shared" si="6"/>
        <v>36.8514</v>
      </c>
      <c r="H77" s="31">
        <f t="shared" si="7"/>
        <v>47.906819999999996</v>
      </c>
      <c r="I77" s="151" t="s">
        <v>206</v>
      </c>
    </row>
    <row r="78" spans="1:9" ht="19.5" customHeight="1">
      <c r="A78" s="45" t="s">
        <v>115</v>
      </c>
      <c r="B78" s="44" t="s">
        <v>78</v>
      </c>
      <c r="C78" s="42" t="s">
        <v>10</v>
      </c>
      <c r="D78" s="28">
        <v>1</v>
      </c>
      <c r="E78" s="30">
        <v>84.77</v>
      </c>
      <c r="F78" s="31">
        <f t="shared" si="8"/>
        <v>15.2586</v>
      </c>
      <c r="G78" s="31">
        <f t="shared" si="6"/>
        <v>100.0286</v>
      </c>
      <c r="H78" s="141">
        <f t="shared" si="7"/>
        <v>130.03718</v>
      </c>
      <c r="I78" s="151" t="s">
        <v>207</v>
      </c>
    </row>
    <row r="79" spans="1:9" ht="19.5" customHeight="1">
      <c r="A79" s="45"/>
      <c r="B79" s="41" t="s">
        <v>79</v>
      </c>
      <c r="C79" s="42"/>
      <c r="D79" s="28"/>
      <c r="E79" s="30"/>
      <c r="F79" s="30"/>
      <c r="G79" s="30"/>
      <c r="H79" s="141"/>
      <c r="I79" s="151"/>
    </row>
    <row r="80" spans="1:9" ht="19.5" customHeight="1">
      <c r="A80" s="45" t="s">
        <v>116</v>
      </c>
      <c r="B80" s="44" t="s">
        <v>208</v>
      </c>
      <c r="C80" s="42" t="s">
        <v>10</v>
      </c>
      <c r="D80" s="28">
        <v>1</v>
      </c>
      <c r="E80" s="30">
        <v>70.64</v>
      </c>
      <c r="F80" s="31">
        <f t="shared" si="8"/>
        <v>12.7152</v>
      </c>
      <c r="G80" s="31">
        <f t="shared" si="6"/>
        <v>83.3552</v>
      </c>
      <c r="H80" s="141">
        <f t="shared" si="7"/>
        <v>108.36176</v>
      </c>
      <c r="I80" s="151" t="s">
        <v>209</v>
      </c>
    </row>
    <row r="81" spans="1:9" ht="19.5" customHeight="1">
      <c r="A81" s="45" t="s">
        <v>117</v>
      </c>
      <c r="B81" s="46" t="s">
        <v>80</v>
      </c>
      <c r="C81" s="47" t="s">
        <v>10</v>
      </c>
      <c r="D81" s="67">
        <v>1</v>
      </c>
      <c r="E81" s="68">
        <v>174.93</v>
      </c>
      <c r="F81" s="31">
        <f t="shared" si="8"/>
        <v>31.4874</v>
      </c>
      <c r="G81" s="31">
        <f t="shared" si="6"/>
        <v>206.41740000000001</v>
      </c>
      <c r="H81" s="141">
        <f t="shared" si="7"/>
        <v>268.34262</v>
      </c>
      <c r="I81" s="151" t="s">
        <v>210</v>
      </c>
    </row>
    <row r="82" spans="1:9" ht="19.5" customHeight="1" thickBot="1">
      <c r="A82" s="51"/>
      <c r="B82" s="72" t="s">
        <v>15</v>
      </c>
      <c r="C82" s="73"/>
      <c r="D82" s="74"/>
      <c r="E82" s="75">
        <f>SUMPRODUCT(E65:E81,D65:D81)</f>
        <v>774.73</v>
      </c>
      <c r="F82" s="75">
        <f>SUMPRODUCT(F65:F81,D65:D81)</f>
        <v>139.4514</v>
      </c>
      <c r="G82" s="75">
        <f>SUM(G65:G81)</f>
        <v>914.1813999999999</v>
      </c>
      <c r="H82" s="75">
        <f>SUM(H65:H81)</f>
        <v>1188.4358200000001</v>
      </c>
      <c r="I82" s="164"/>
    </row>
    <row r="83" spans="1:9" ht="19.5" customHeight="1" thickTop="1">
      <c r="A83" s="130" t="s">
        <v>118</v>
      </c>
      <c r="B83" s="119" t="s">
        <v>45</v>
      </c>
      <c r="C83" s="55"/>
      <c r="D83" s="120"/>
      <c r="E83" s="121"/>
      <c r="F83" s="121"/>
      <c r="G83" s="121"/>
      <c r="H83" s="165"/>
      <c r="I83" s="166"/>
    </row>
    <row r="84" spans="1:9" ht="19.5" customHeight="1">
      <c r="A84" s="48" t="s">
        <v>119</v>
      </c>
      <c r="B84" s="49" t="s">
        <v>224</v>
      </c>
      <c r="C84" s="50" t="s">
        <v>19</v>
      </c>
      <c r="D84" s="24">
        <v>30</v>
      </c>
      <c r="E84" s="31">
        <v>0.36</v>
      </c>
      <c r="F84" s="31">
        <v>0.4</v>
      </c>
      <c r="G84" s="31">
        <f>(F84+E84)*D84</f>
        <v>22.8</v>
      </c>
      <c r="H84" s="141">
        <f>G84*1.3</f>
        <v>29.64</v>
      </c>
      <c r="I84" s="151"/>
    </row>
    <row r="85" spans="1:9" ht="19.5" customHeight="1">
      <c r="A85" s="48" t="s">
        <v>120</v>
      </c>
      <c r="B85" s="76" t="s">
        <v>223</v>
      </c>
      <c r="C85" s="50" t="s">
        <v>19</v>
      </c>
      <c r="D85" s="28">
        <v>30</v>
      </c>
      <c r="E85" s="30">
        <v>4</v>
      </c>
      <c r="F85" s="30">
        <v>4</v>
      </c>
      <c r="G85" s="31">
        <f>(F85+E85)*D85</f>
        <v>240</v>
      </c>
      <c r="H85" s="141">
        <f>G85*1.3</f>
        <v>312</v>
      </c>
      <c r="I85" s="151"/>
    </row>
    <row r="86" spans="1:9" ht="19.5" customHeight="1">
      <c r="A86" s="48" t="s">
        <v>121</v>
      </c>
      <c r="B86" s="76" t="s">
        <v>225</v>
      </c>
      <c r="C86" s="50" t="s">
        <v>19</v>
      </c>
      <c r="D86" s="28">
        <v>100</v>
      </c>
      <c r="E86" s="31">
        <v>2.78</v>
      </c>
      <c r="F86" s="31">
        <v>2.4</v>
      </c>
      <c r="G86" s="31">
        <f>(F86+E86)*D86</f>
        <v>518</v>
      </c>
      <c r="H86" s="141">
        <f>G86*1.3</f>
        <v>673.4</v>
      </c>
      <c r="I86" s="151"/>
    </row>
    <row r="87" spans="1:9" ht="19.5" customHeight="1">
      <c r="A87" s="48" t="s">
        <v>122</v>
      </c>
      <c r="B87" s="76" t="s">
        <v>47</v>
      </c>
      <c r="C87" s="63" t="s">
        <v>44</v>
      </c>
      <c r="D87" s="28">
        <v>1</v>
      </c>
      <c r="E87" s="30">
        <v>100</v>
      </c>
      <c r="F87" s="30">
        <v>20</v>
      </c>
      <c r="G87" s="31">
        <f>(F87+E87)*D87</f>
        <v>120</v>
      </c>
      <c r="H87" s="141">
        <f>G87*1.3</f>
        <v>156</v>
      </c>
      <c r="I87" s="151"/>
    </row>
    <row r="88" spans="1:9" ht="19.5" customHeight="1">
      <c r="A88" s="48"/>
      <c r="B88" s="57" t="s">
        <v>15</v>
      </c>
      <c r="C88" s="50"/>
      <c r="D88" s="17"/>
      <c r="E88" s="19">
        <f>SUMPRODUCT(E84:E87,D84:D87)</f>
        <v>508.8</v>
      </c>
      <c r="F88" s="19">
        <f>SUMPRODUCT(F84:F87,D84:D87)</f>
        <v>392</v>
      </c>
      <c r="G88" s="19">
        <f>SUM(G84:G87)</f>
        <v>900.8</v>
      </c>
      <c r="H88" s="142">
        <f>SUM(H84:H87)</f>
        <v>1171.04</v>
      </c>
      <c r="I88" s="152"/>
    </row>
    <row r="89" spans="1:9" ht="19.5" customHeight="1">
      <c r="A89" s="48"/>
      <c r="B89" s="49"/>
      <c r="C89" s="50"/>
      <c r="D89" s="17"/>
      <c r="E89" s="19"/>
      <c r="F89" s="19"/>
      <c r="G89" s="19"/>
      <c r="H89" s="144"/>
      <c r="I89" s="152"/>
    </row>
    <row r="90" spans="1:9" ht="19.5" customHeight="1">
      <c r="A90" s="64" t="s">
        <v>123</v>
      </c>
      <c r="B90" s="57" t="s">
        <v>48</v>
      </c>
      <c r="C90" s="50"/>
      <c r="D90" s="17"/>
      <c r="E90" s="19"/>
      <c r="F90" s="19"/>
      <c r="G90" s="19"/>
      <c r="H90" s="144"/>
      <c r="I90" s="152"/>
    </row>
    <row r="91" spans="1:9" ht="19.5" customHeight="1">
      <c r="A91" s="48" t="s">
        <v>124</v>
      </c>
      <c r="B91" s="49" t="s">
        <v>212</v>
      </c>
      <c r="C91" s="50" t="s">
        <v>10</v>
      </c>
      <c r="D91" s="24">
        <v>2</v>
      </c>
      <c r="E91" s="31">
        <v>449.6</v>
      </c>
      <c r="F91" s="30">
        <f>E91*0.025</f>
        <v>11.240000000000002</v>
      </c>
      <c r="G91" s="31">
        <f>(F91+E91)*D91</f>
        <v>921.6800000000001</v>
      </c>
      <c r="H91" s="141">
        <f>G91*1.175</f>
        <v>1082.9740000000002</v>
      </c>
      <c r="I91" s="151" t="s">
        <v>211</v>
      </c>
    </row>
    <row r="92" spans="1:9" ht="19.5" customHeight="1">
      <c r="A92" s="48" t="s">
        <v>217</v>
      </c>
      <c r="B92" s="49" t="s">
        <v>213</v>
      </c>
      <c r="C92" s="50" t="s">
        <v>10</v>
      </c>
      <c r="D92" s="24">
        <v>1</v>
      </c>
      <c r="E92" s="31">
        <v>861.8</v>
      </c>
      <c r="F92" s="30">
        <f>E92*0.025</f>
        <v>21.545</v>
      </c>
      <c r="G92" s="31">
        <f>(F92+E92)*D92</f>
        <v>883.3449999999999</v>
      </c>
      <c r="H92" s="141">
        <f>G92*1.175</f>
        <v>1037.930375</v>
      </c>
      <c r="I92" s="151" t="s">
        <v>211</v>
      </c>
    </row>
    <row r="93" spans="1:9" ht="19.5" customHeight="1">
      <c r="A93" s="48" t="s">
        <v>218</v>
      </c>
      <c r="B93" s="49" t="s">
        <v>214</v>
      </c>
      <c r="C93" s="50" t="s">
        <v>10</v>
      </c>
      <c r="D93" s="24">
        <v>1</v>
      </c>
      <c r="E93" s="31">
        <v>62.6</v>
      </c>
      <c r="F93" s="30">
        <f>E93*0.025</f>
        <v>1.5650000000000002</v>
      </c>
      <c r="G93" s="31">
        <f>(F93+E93)*D93</f>
        <v>64.165</v>
      </c>
      <c r="H93" s="141">
        <f>G93*1.175</f>
        <v>75.39387500000001</v>
      </c>
      <c r="I93" s="151" t="s">
        <v>211</v>
      </c>
    </row>
    <row r="94" spans="1:9" ht="19.5" customHeight="1">
      <c r="A94" s="48"/>
      <c r="B94" s="57" t="s">
        <v>15</v>
      </c>
      <c r="C94" s="50"/>
      <c r="D94" s="17"/>
      <c r="E94" s="19">
        <f>SUMPRODUCT(E91:E93,D91:D93)</f>
        <v>1823.6</v>
      </c>
      <c r="F94" s="10">
        <f>SUMPRODUCT(F91:F93,D91:D93)</f>
        <v>45.59</v>
      </c>
      <c r="G94" s="10">
        <f>SUM(G91:G93)</f>
        <v>1869.19</v>
      </c>
      <c r="H94" s="13">
        <f>SUM(H91:H93)</f>
        <v>2196.2982500000003</v>
      </c>
      <c r="I94" s="152"/>
    </row>
    <row r="95" spans="1:9" ht="19.5" customHeight="1">
      <c r="A95" s="45"/>
      <c r="B95" s="56"/>
      <c r="C95" s="47"/>
      <c r="D95" s="5"/>
      <c r="E95" s="10"/>
      <c r="F95" s="10"/>
      <c r="G95" s="10"/>
      <c r="H95" s="13"/>
      <c r="I95" s="152"/>
    </row>
    <row r="96" spans="1:9" ht="19.5" customHeight="1">
      <c r="A96" s="66" t="s">
        <v>125</v>
      </c>
      <c r="B96" s="56" t="s">
        <v>43</v>
      </c>
      <c r="C96" s="47"/>
      <c r="D96" s="5"/>
      <c r="E96" s="10"/>
      <c r="F96" s="10"/>
      <c r="G96" s="10"/>
      <c r="H96" s="13"/>
      <c r="I96" s="152"/>
    </row>
    <row r="97" spans="1:9" s="163" customFormat="1" ht="19.5" customHeight="1">
      <c r="A97" s="45" t="s">
        <v>126</v>
      </c>
      <c r="B97" s="46" t="s">
        <v>226</v>
      </c>
      <c r="C97" s="47" t="s">
        <v>19</v>
      </c>
      <c r="D97" s="28">
        <v>45</v>
      </c>
      <c r="E97" s="30">
        <v>103.26</v>
      </c>
      <c r="F97" s="30">
        <v>30.6</v>
      </c>
      <c r="G97" s="31">
        <f>(F97+E97)*D97</f>
        <v>6023.700000000001</v>
      </c>
      <c r="H97" s="106">
        <f>G97*1.175</f>
        <v>7077.847500000001</v>
      </c>
      <c r="I97" s="151"/>
    </row>
    <row r="98" spans="1:9" ht="19.5" customHeight="1">
      <c r="A98" s="45"/>
      <c r="B98" s="56" t="s">
        <v>15</v>
      </c>
      <c r="C98" s="69"/>
      <c r="D98" s="5"/>
      <c r="E98" s="10">
        <f>E97*D97</f>
        <v>4646.7</v>
      </c>
      <c r="F98" s="10">
        <f>F97*D97</f>
        <v>1377</v>
      </c>
      <c r="G98" s="10">
        <f>SUM(G97)</f>
        <v>6023.700000000001</v>
      </c>
      <c r="H98" s="13">
        <f>SUM(H97)</f>
        <v>7077.847500000001</v>
      </c>
      <c r="I98" s="152"/>
    </row>
    <row r="99" spans="1:9" ht="19.5" customHeight="1">
      <c r="A99" s="45"/>
      <c r="B99" s="56"/>
      <c r="C99" s="69"/>
      <c r="D99" s="5"/>
      <c r="E99" s="10"/>
      <c r="F99" s="10"/>
      <c r="G99" s="10"/>
      <c r="H99" s="145"/>
      <c r="I99" s="152"/>
    </row>
    <row r="100" spans="1:9" ht="19.5" customHeight="1">
      <c r="A100" s="66" t="s">
        <v>127</v>
      </c>
      <c r="B100" s="56" t="s">
        <v>49</v>
      </c>
      <c r="C100" s="69"/>
      <c r="D100" s="5"/>
      <c r="E100" s="10"/>
      <c r="F100" s="10"/>
      <c r="G100" s="10"/>
      <c r="H100" s="145"/>
      <c r="I100" s="152"/>
    </row>
    <row r="101" spans="1:9" ht="19.5" customHeight="1">
      <c r="A101" s="45" t="s">
        <v>128</v>
      </c>
      <c r="B101" s="46" t="s">
        <v>219</v>
      </c>
      <c r="C101" s="47" t="s">
        <v>10</v>
      </c>
      <c r="D101" s="28">
        <v>2</v>
      </c>
      <c r="E101" s="30">
        <v>331.11</v>
      </c>
      <c r="F101" s="30">
        <f>E101*0.05</f>
        <v>16.555500000000002</v>
      </c>
      <c r="G101" s="31">
        <f>(F101+E101)*D101</f>
        <v>695.331</v>
      </c>
      <c r="H101" s="141">
        <f>G101*1.25</f>
        <v>869.16375</v>
      </c>
      <c r="I101" s="151" t="s">
        <v>222</v>
      </c>
    </row>
    <row r="102" spans="1:9" ht="19.5" customHeight="1">
      <c r="A102" s="45" t="s">
        <v>129</v>
      </c>
      <c r="B102" s="46" t="s">
        <v>220</v>
      </c>
      <c r="C102" s="47" t="s">
        <v>27</v>
      </c>
      <c r="D102" s="28">
        <v>5</v>
      </c>
      <c r="E102" s="30">
        <v>35.18</v>
      </c>
      <c r="F102" s="30">
        <v>3.75</v>
      </c>
      <c r="G102" s="31">
        <f>(F102+E102)*D102</f>
        <v>194.65</v>
      </c>
      <c r="H102" s="141">
        <f>G102*1.25</f>
        <v>243.3125</v>
      </c>
      <c r="I102" s="151" t="s">
        <v>196</v>
      </c>
    </row>
    <row r="103" spans="1:9" ht="19.5" customHeight="1">
      <c r="A103" s="45" t="s">
        <v>130</v>
      </c>
      <c r="B103" s="46" t="s">
        <v>221</v>
      </c>
      <c r="C103" s="47" t="s">
        <v>10</v>
      </c>
      <c r="D103" s="28">
        <v>1</v>
      </c>
      <c r="E103" s="30">
        <v>126.14</v>
      </c>
      <c r="F103" s="30">
        <f>E103*0.05</f>
        <v>6.307</v>
      </c>
      <c r="G103" s="31">
        <f>(F103+E103)*D103</f>
        <v>132.447</v>
      </c>
      <c r="H103" s="141">
        <f>G103*1.25</f>
        <v>165.55875</v>
      </c>
      <c r="I103" s="151" t="s">
        <v>222</v>
      </c>
    </row>
    <row r="104" spans="1:9" ht="19.5" customHeight="1">
      <c r="A104" s="45" t="s">
        <v>131</v>
      </c>
      <c r="B104" s="46" t="s">
        <v>84</v>
      </c>
      <c r="C104" s="47" t="s">
        <v>44</v>
      </c>
      <c r="D104" s="28">
        <v>1</v>
      </c>
      <c r="E104" s="30">
        <v>20</v>
      </c>
      <c r="F104" s="30">
        <v>160</v>
      </c>
      <c r="G104" s="31">
        <f>(F104+E104)*D104</f>
        <v>180</v>
      </c>
      <c r="H104" s="141">
        <f>G104*1.25</f>
        <v>225</v>
      </c>
      <c r="I104" s="151"/>
    </row>
    <row r="105" spans="1:9" s="162" customFormat="1" ht="19.5" customHeight="1">
      <c r="A105" s="66"/>
      <c r="B105" s="57" t="s">
        <v>15</v>
      </c>
      <c r="C105" s="70"/>
      <c r="D105" s="17"/>
      <c r="E105" s="19">
        <f>SUMPRODUCT(E101:E104,D101:D104)</f>
        <v>984.26</v>
      </c>
      <c r="F105" s="10">
        <f>SUMPRODUCT(F101:F104,E101:E104)</f>
        <v>9609.181585000002</v>
      </c>
      <c r="G105" s="10">
        <f>SUM(G101:G104)</f>
        <v>1202.4279999999999</v>
      </c>
      <c r="H105" s="142">
        <f>SUM(H101:H104)</f>
        <v>1503.035</v>
      </c>
      <c r="I105" s="152"/>
    </row>
    <row r="106" spans="1:9" ht="19.5" customHeight="1">
      <c r="A106" s="45"/>
      <c r="B106" s="56"/>
      <c r="C106" s="69"/>
      <c r="D106" s="5"/>
      <c r="E106" s="10"/>
      <c r="F106" s="10"/>
      <c r="G106" s="10"/>
      <c r="H106" s="145"/>
      <c r="I106" s="152"/>
    </row>
    <row r="107" spans="1:9" ht="19.5" customHeight="1">
      <c r="A107" s="45"/>
      <c r="B107" s="38" t="s">
        <v>70</v>
      </c>
      <c r="C107" s="69"/>
      <c r="D107" s="59"/>
      <c r="E107" s="60">
        <f>E105+E98+E94+E88+E82+E61+E52+E44+E41+E29</f>
        <v>17680.87</v>
      </c>
      <c r="F107" s="60">
        <f>F105+F98+F94+F88+F82+F61+F52+F44+F41+F29</f>
        <v>16976.162985000003</v>
      </c>
      <c r="G107" s="60">
        <f>G105+G98+G94+G88+G82+G61+G52+G44+G41+G29</f>
        <v>24080.8694</v>
      </c>
      <c r="H107" s="60">
        <f>H105+H98+H94+H88+H82+H61+H52+H44+H41+H29</f>
        <v>30258.397570000005</v>
      </c>
      <c r="I107" s="152"/>
    </row>
    <row r="108" spans="1:9" ht="19.5" customHeight="1">
      <c r="A108" s="58" t="s">
        <v>132</v>
      </c>
      <c r="B108" s="57" t="s">
        <v>227</v>
      </c>
      <c r="C108" s="70"/>
      <c r="D108" s="17"/>
      <c r="E108" s="19"/>
      <c r="F108" s="19"/>
      <c r="G108" s="19"/>
      <c r="H108" s="144"/>
      <c r="I108" s="152"/>
    </row>
    <row r="109" spans="1:9" ht="19.5" customHeight="1">
      <c r="A109" s="45"/>
      <c r="B109" s="56"/>
      <c r="C109" s="47"/>
      <c r="D109" s="5"/>
      <c r="E109" s="10"/>
      <c r="F109" s="10"/>
      <c r="G109" s="10"/>
      <c r="H109" s="145"/>
      <c r="I109" s="152"/>
    </row>
    <row r="110" spans="1:9" ht="19.5" customHeight="1">
      <c r="A110" s="37" t="s">
        <v>133</v>
      </c>
      <c r="B110" s="77" t="s">
        <v>20</v>
      </c>
      <c r="C110" s="23"/>
      <c r="D110" s="24"/>
      <c r="E110" s="31" t="s">
        <v>7</v>
      </c>
      <c r="F110" s="31"/>
      <c r="G110" s="31" t="s">
        <v>8</v>
      </c>
      <c r="H110" s="143"/>
      <c r="I110" s="151"/>
    </row>
    <row r="111" spans="1:9" ht="19.5" customHeight="1">
      <c r="A111" s="22" t="s">
        <v>134</v>
      </c>
      <c r="B111" s="78" t="s">
        <v>71</v>
      </c>
      <c r="C111" s="23" t="s">
        <v>14</v>
      </c>
      <c r="D111" s="24">
        <v>36</v>
      </c>
      <c r="E111" s="31">
        <v>0</v>
      </c>
      <c r="F111" s="31">
        <v>17.6</v>
      </c>
      <c r="G111" s="31">
        <f>(F111+E111)*D111</f>
        <v>633.6</v>
      </c>
      <c r="H111" s="141">
        <f>G111*1.3</f>
        <v>823.6800000000001</v>
      </c>
      <c r="I111" s="151"/>
    </row>
    <row r="112" spans="1:9" ht="19.5" customHeight="1">
      <c r="A112" s="22" t="s">
        <v>135</v>
      </c>
      <c r="B112" s="78" t="s">
        <v>12</v>
      </c>
      <c r="C112" s="23" t="s">
        <v>13</v>
      </c>
      <c r="D112" s="24">
        <v>1736</v>
      </c>
      <c r="E112" s="31">
        <v>4.73</v>
      </c>
      <c r="F112" s="31">
        <v>0.9</v>
      </c>
      <c r="G112" s="31">
        <f>(F112+E112)*D112</f>
        <v>9773.680000000002</v>
      </c>
      <c r="H112" s="141">
        <f>G112*1.3</f>
        <v>12705.784000000003</v>
      </c>
      <c r="I112" s="151" t="s">
        <v>168</v>
      </c>
    </row>
    <row r="113" spans="1:9" ht="19.5" customHeight="1">
      <c r="A113" s="22" t="s">
        <v>233</v>
      </c>
      <c r="B113" s="78" t="s">
        <v>16</v>
      </c>
      <c r="C113" s="23" t="s">
        <v>14</v>
      </c>
      <c r="D113" s="24">
        <v>18</v>
      </c>
      <c r="E113" s="106">
        <v>253.34</v>
      </c>
      <c r="F113" s="106">
        <v>30</v>
      </c>
      <c r="G113" s="31">
        <f>(F113+E113)*D113</f>
        <v>5100.120000000001</v>
      </c>
      <c r="H113" s="141">
        <f>G113*1.3</f>
        <v>6630.156000000001</v>
      </c>
      <c r="I113" s="151" t="s">
        <v>167</v>
      </c>
    </row>
    <row r="114" spans="1:9" ht="19.5" customHeight="1">
      <c r="A114" s="37"/>
      <c r="B114" s="77" t="s">
        <v>15</v>
      </c>
      <c r="C114" s="16"/>
      <c r="D114" s="17"/>
      <c r="E114" s="19">
        <f>SUMPRODUCT(E111:E113,D111:D113)</f>
        <v>12771.400000000001</v>
      </c>
      <c r="F114" s="19">
        <f>SUMPRODUCT(F111:F113,D111:D113)</f>
        <v>2736</v>
      </c>
      <c r="G114" s="19">
        <f>SUM(G111:G113)</f>
        <v>15507.400000000003</v>
      </c>
      <c r="H114" s="142">
        <f>SUM(H111:H113)</f>
        <v>20159.620000000003</v>
      </c>
      <c r="I114" s="152"/>
    </row>
    <row r="115" spans="1:9" ht="19.5" customHeight="1">
      <c r="A115" s="22"/>
      <c r="B115" s="78"/>
      <c r="C115" s="23"/>
      <c r="D115" s="24"/>
      <c r="E115" s="31"/>
      <c r="F115" s="31"/>
      <c r="G115" s="31"/>
      <c r="H115" s="141"/>
      <c r="I115" s="151"/>
    </row>
    <row r="116" spans="1:9" ht="19.5" customHeight="1">
      <c r="A116" s="37" t="s">
        <v>136</v>
      </c>
      <c r="B116" s="77" t="s">
        <v>241</v>
      </c>
      <c r="C116" s="23"/>
      <c r="D116" s="24"/>
      <c r="E116" s="31"/>
      <c r="F116" s="31"/>
      <c r="G116" s="31"/>
      <c r="H116" s="141"/>
      <c r="I116" s="151"/>
    </row>
    <row r="117" spans="1:9" ht="19.5" customHeight="1">
      <c r="A117" s="22" t="s">
        <v>137</v>
      </c>
      <c r="B117" s="78" t="s">
        <v>242</v>
      </c>
      <c r="C117" s="23" t="s">
        <v>14</v>
      </c>
      <c r="D117" s="24">
        <v>114</v>
      </c>
      <c r="E117" s="31">
        <v>0</v>
      </c>
      <c r="F117" s="31">
        <v>17.6</v>
      </c>
      <c r="G117" s="31">
        <f>(F117+E117)*D117</f>
        <v>2006.4</v>
      </c>
      <c r="H117" s="141">
        <f>G117*1.3</f>
        <v>2608.32</v>
      </c>
      <c r="I117" s="151"/>
    </row>
    <row r="118" spans="1:9" ht="19.5" customHeight="1">
      <c r="A118" s="22" t="s">
        <v>138</v>
      </c>
      <c r="B118" s="78" t="s">
        <v>244</v>
      </c>
      <c r="C118" s="23" t="s">
        <v>19</v>
      </c>
      <c r="D118" s="24">
        <v>456</v>
      </c>
      <c r="E118" s="106">
        <v>14.86</v>
      </c>
      <c r="F118" s="106">
        <v>10.38</v>
      </c>
      <c r="G118" s="31">
        <f>(F118+E118)*D118</f>
        <v>11509.44</v>
      </c>
      <c r="H118" s="141">
        <f>G118*1.3</f>
        <v>14962.272</v>
      </c>
      <c r="I118" s="151"/>
    </row>
    <row r="119" spans="1:9" ht="19.5" customHeight="1">
      <c r="A119" s="22" t="s">
        <v>139</v>
      </c>
      <c r="B119" s="78" t="s">
        <v>17</v>
      </c>
      <c r="C119" s="23" t="s">
        <v>13</v>
      </c>
      <c r="D119" s="24">
        <v>3430</v>
      </c>
      <c r="E119" s="30">
        <v>4.73</v>
      </c>
      <c r="F119" s="30">
        <v>0.9</v>
      </c>
      <c r="G119" s="31">
        <f>(F119+E119)*D119</f>
        <v>19310.9</v>
      </c>
      <c r="H119" s="141">
        <f>G119*1.3</f>
        <v>25104.170000000002</v>
      </c>
      <c r="I119" s="151"/>
    </row>
    <row r="120" spans="1:9" ht="19.5" customHeight="1">
      <c r="A120" s="22" t="s">
        <v>243</v>
      </c>
      <c r="B120" s="78" t="s">
        <v>18</v>
      </c>
      <c r="C120" s="23" t="s">
        <v>14</v>
      </c>
      <c r="D120" s="24">
        <v>57</v>
      </c>
      <c r="E120" s="106">
        <v>253.34</v>
      </c>
      <c r="F120" s="106">
        <v>30</v>
      </c>
      <c r="G120" s="31">
        <f>(F120+E120)*D120</f>
        <v>16150.380000000001</v>
      </c>
      <c r="H120" s="141">
        <f>G120*1.3</f>
        <v>20995.494000000002</v>
      </c>
      <c r="I120" s="151"/>
    </row>
    <row r="121" spans="1:9" ht="19.5" customHeight="1">
      <c r="A121" s="37"/>
      <c r="B121" s="77" t="s">
        <v>15</v>
      </c>
      <c r="C121" s="16"/>
      <c r="D121" s="17"/>
      <c r="E121" s="19">
        <f>SUMPRODUCT(E117:E120,D117:D120)</f>
        <v>37440.44</v>
      </c>
      <c r="F121" s="19">
        <f>SUMPRODUCT(F117:F120,D117:D120)</f>
        <v>11536.68</v>
      </c>
      <c r="G121" s="19">
        <f>SUM(G117:G120)</f>
        <v>48977.12000000001</v>
      </c>
      <c r="H121" s="142">
        <f>SUM(H117:H120)</f>
        <v>63670.25600000001</v>
      </c>
      <c r="I121" s="152"/>
    </row>
    <row r="122" spans="1:9" ht="19.5" customHeight="1">
      <c r="A122" s="37"/>
      <c r="B122" s="77"/>
      <c r="C122" s="16"/>
      <c r="D122" s="17"/>
      <c r="E122" s="19"/>
      <c r="F122" s="19"/>
      <c r="G122" s="19"/>
      <c r="H122" s="142"/>
      <c r="I122" s="152"/>
    </row>
    <row r="123" spans="1:9" ht="19.5" customHeight="1" thickBot="1">
      <c r="A123" s="209" t="s">
        <v>140</v>
      </c>
      <c r="B123" s="210" t="s">
        <v>21</v>
      </c>
      <c r="C123" s="79"/>
      <c r="D123" s="53"/>
      <c r="E123" s="54"/>
      <c r="F123" s="54"/>
      <c r="G123" s="54"/>
      <c r="H123" s="54"/>
      <c r="I123" s="167"/>
    </row>
    <row r="124" spans="1:9" ht="19.5" customHeight="1" thickTop="1">
      <c r="A124" s="80" t="s">
        <v>141</v>
      </c>
      <c r="B124" s="81" t="s">
        <v>24</v>
      </c>
      <c r="C124" s="20" t="s">
        <v>19</v>
      </c>
      <c r="D124" s="21">
        <v>10</v>
      </c>
      <c r="E124" s="128">
        <v>14.86</v>
      </c>
      <c r="F124" s="128">
        <v>10.38</v>
      </c>
      <c r="G124" s="29">
        <f>(F124+E124)*D124</f>
        <v>252.40000000000003</v>
      </c>
      <c r="H124" s="29">
        <f>G124*1.3</f>
        <v>328.12000000000006</v>
      </c>
      <c r="I124" s="150"/>
    </row>
    <row r="125" spans="1:9" ht="19.5" customHeight="1">
      <c r="A125" s="171" t="s">
        <v>142</v>
      </c>
      <c r="B125" s="172" t="s">
        <v>17</v>
      </c>
      <c r="C125" s="27" t="s">
        <v>13</v>
      </c>
      <c r="D125" s="28">
        <v>60</v>
      </c>
      <c r="E125" s="30">
        <v>4.73</v>
      </c>
      <c r="F125" s="30">
        <v>0.9</v>
      </c>
      <c r="G125" s="30">
        <f>(F125+E125)*D125</f>
        <v>337.80000000000007</v>
      </c>
      <c r="H125" s="30">
        <f>G125*1.3</f>
        <v>439.1400000000001</v>
      </c>
      <c r="I125" s="208"/>
    </row>
    <row r="126" spans="1:9" ht="19.5" customHeight="1">
      <c r="A126" s="22" t="s">
        <v>143</v>
      </c>
      <c r="B126" s="78" t="s">
        <v>18</v>
      </c>
      <c r="C126" s="23" t="s">
        <v>14</v>
      </c>
      <c r="D126" s="24">
        <v>1</v>
      </c>
      <c r="E126" s="106">
        <v>253.34</v>
      </c>
      <c r="F126" s="106">
        <v>30</v>
      </c>
      <c r="G126" s="31">
        <f>(F126+E126)*D126</f>
        <v>283.34000000000003</v>
      </c>
      <c r="H126" s="141">
        <f>G126*1.3</f>
        <v>368.34200000000004</v>
      </c>
      <c r="I126" s="151"/>
    </row>
    <row r="127" spans="1:9" ht="19.5" customHeight="1">
      <c r="A127" s="82"/>
      <c r="B127" s="83" t="s">
        <v>15</v>
      </c>
      <c r="C127" s="84"/>
      <c r="D127" s="59"/>
      <c r="E127" s="60">
        <f>SUMPRODUCT(E124:E126,D124:D126)</f>
        <v>685.74</v>
      </c>
      <c r="F127" s="60">
        <f>SUMPRODUCT(F124:F126,D124:D126)</f>
        <v>187.8</v>
      </c>
      <c r="G127" s="60">
        <f>SUM(G124:G126)</f>
        <v>873.5400000000001</v>
      </c>
      <c r="H127" s="146">
        <f>SUM(H124:H126)</f>
        <v>1135.6020000000003</v>
      </c>
      <c r="I127" s="152"/>
    </row>
    <row r="128" spans="1:9" ht="19.5" customHeight="1">
      <c r="A128" s="37"/>
      <c r="B128" s="77"/>
      <c r="C128" s="16"/>
      <c r="D128" s="17"/>
      <c r="E128" s="19"/>
      <c r="F128" s="19"/>
      <c r="G128" s="19"/>
      <c r="H128" s="142"/>
      <c r="I128" s="152"/>
    </row>
    <row r="129" spans="1:9" ht="19.5" customHeight="1">
      <c r="A129" s="4" t="s">
        <v>144</v>
      </c>
      <c r="B129" s="85" t="s">
        <v>22</v>
      </c>
      <c r="C129" s="86"/>
      <c r="D129" s="5"/>
      <c r="E129" s="10"/>
      <c r="F129" s="10"/>
      <c r="G129" s="10"/>
      <c r="H129" s="13"/>
      <c r="I129" s="152"/>
    </row>
    <row r="130" spans="1:9" ht="19.5" customHeight="1">
      <c r="A130" s="22" t="s">
        <v>145</v>
      </c>
      <c r="B130" s="78" t="s">
        <v>251</v>
      </c>
      <c r="C130" s="23" t="s">
        <v>10</v>
      </c>
      <c r="D130" s="24">
        <v>380</v>
      </c>
      <c r="E130" s="31">
        <v>22</v>
      </c>
      <c r="F130" s="31">
        <v>6</v>
      </c>
      <c r="G130" s="31">
        <f>(F130+E130)*D130</f>
        <v>10640</v>
      </c>
      <c r="H130" s="141">
        <f>G130*1.25</f>
        <v>13300</v>
      </c>
      <c r="I130" s="158"/>
    </row>
    <row r="131" spans="1:9" ht="19.5" customHeight="1">
      <c r="A131" s="22" t="s">
        <v>146</v>
      </c>
      <c r="B131" s="78" t="s">
        <v>59</v>
      </c>
      <c r="C131" s="23" t="s">
        <v>19</v>
      </c>
      <c r="D131" s="24">
        <v>40</v>
      </c>
      <c r="E131" s="31">
        <v>74</v>
      </c>
      <c r="F131" s="31">
        <v>12</v>
      </c>
      <c r="G131" s="31">
        <f>(F131+E131)*D131</f>
        <v>3440</v>
      </c>
      <c r="H131" s="141">
        <f>G131*1.25</f>
        <v>4300</v>
      </c>
      <c r="I131" s="151"/>
    </row>
    <row r="132" spans="1:9" ht="19.5" customHeight="1">
      <c r="A132" s="22" t="s">
        <v>163</v>
      </c>
      <c r="B132" s="78" t="s">
        <v>164</v>
      </c>
      <c r="C132" s="23" t="s">
        <v>19</v>
      </c>
      <c r="D132" s="24">
        <v>1900</v>
      </c>
      <c r="E132" s="31">
        <v>13.89</v>
      </c>
      <c r="F132" s="31">
        <v>6</v>
      </c>
      <c r="G132" s="31">
        <f>(F132+E132)*D132</f>
        <v>37791</v>
      </c>
      <c r="H132" s="141">
        <f>G132*1.25</f>
        <v>47238.75</v>
      </c>
      <c r="I132" s="151" t="s">
        <v>165</v>
      </c>
    </row>
    <row r="133" spans="1:9" ht="19.5" customHeight="1">
      <c r="A133" s="22" t="s">
        <v>250</v>
      </c>
      <c r="B133" s="78" t="s">
        <v>248</v>
      </c>
      <c r="C133" s="23" t="s">
        <v>27</v>
      </c>
      <c r="D133" s="24">
        <v>3040</v>
      </c>
      <c r="E133" s="31">
        <v>0.41</v>
      </c>
      <c r="F133" s="31">
        <v>0.1</v>
      </c>
      <c r="G133" s="31">
        <f>(F133+E133)*D133</f>
        <v>1550.4</v>
      </c>
      <c r="H133" s="141">
        <f>G133*1.25</f>
        <v>1938</v>
      </c>
      <c r="I133" s="151" t="s">
        <v>249</v>
      </c>
    </row>
    <row r="134" spans="1:9" ht="19.5" customHeight="1">
      <c r="A134" s="37"/>
      <c r="B134" s="77" t="s">
        <v>15</v>
      </c>
      <c r="C134" s="16"/>
      <c r="D134" s="17"/>
      <c r="E134" s="19">
        <f>SUMPRODUCT(E130:E133,D130:D133)</f>
        <v>38957.4</v>
      </c>
      <c r="F134" s="19">
        <f>SUMPRODUCT(F130:F133,D130:D133)</f>
        <v>14464</v>
      </c>
      <c r="G134" s="19">
        <f>SUM(G130:G133)</f>
        <v>53421.4</v>
      </c>
      <c r="H134" s="142">
        <f>SUM(H130:H133)</f>
        <v>66776.75</v>
      </c>
      <c r="I134" s="152"/>
    </row>
    <row r="135" spans="1:9" ht="19.5" customHeight="1">
      <c r="A135" s="37"/>
      <c r="B135" s="77"/>
      <c r="C135" s="16"/>
      <c r="D135" s="17"/>
      <c r="E135" s="19"/>
      <c r="F135" s="19"/>
      <c r="G135" s="19"/>
      <c r="H135" s="142"/>
      <c r="I135" s="152"/>
    </row>
    <row r="136" spans="1:9" ht="19.5" customHeight="1">
      <c r="A136" s="37" t="s">
        <v>147</v>
      </c>
      <c r="B136" s="77" t="s">
        <v>25</v>
      </c>
      <c r="C136" s="16"/>
      <c r="D136" s="17"/>
      <c r="E136" s="19"/>
      <c r="F136" s="19"/>
      <c r="G136" s="19"/>
      <c r="H136" s="142"/>
      <c r="I136" s="152"/>
    </row>
    <row r="137" spans="1:9" ht="19.5" customHeight="1">
      <c r="A137" s="22" t="s">
        <v>148</v>
      </c>
      <c r="B137" s="78" t="s">
        <v>86</v>
      </c>
      <c r="C137" s="23" t="s">
        <v>10</v>
      </c>
      <c r="D137" s="24">
        <v>3</v>
      </c>
      <c r="E137" s="31">
        <v>3346</v>
      </c>
      <c r="F137" s="31">
        <v>120</v>
      </c>
      <c r="G137" s="31">
        <f>(F137+E137)*D137</f>
        <v>10398</v>
      </c>
      <c r="H137" s="141">
        <f>G137*1.25</f>
        <v>12997.5</v>
      </c>
      <c r="I137" s="151"/>
    </row>
    <row r="138" spans="1:9" ht="19.5" customHeight="1">
      <c r="A138" s="22" t="s">
        <v>149</v>
      </c>
      <c r="B138" s="78" t="s">
        <v>247</v>
      </c>
      <c r="C138" s="23" t="s">
        <v>10</v>
      </c>
      <c r="D138" s="24">
        <v>1</v>
      </c>
      <c r="E138" s="31">
        <v>956</v>
      </c>
      <c r="F138" s="31">
        <v>60</v>
      </c>
      <c r="G138" s="31">
        <f>(F138+E138)*D138</f>
        <v>1016</v>
      </c>
      <c r="H138" s="141">
        <f>G138*1.25</f>
        <v>1270</v>
      </c>
      <c r="I138" s="151"/>
    </row>
    <row r="139" spans="1:9" ht="19.5" customHeight="1">
      <c r="A139" s="37"/>
      <c r="B139" s="77" t="s">
        <v>15</v>
      </c>
      <c r="C139" s="16"/>
      <c r="D139" s="17"/>
      <c r="E139" s="19">
        <f>SUMPRODUCT(E137:E138,D137:D138)</f>
        <v>10994</v>
      </c>
      <c r="F139" s="19">
        <f>SUMPRODUCT(F137:F138,D137:D138)</f>
        <v>420</v>
      </c>
      <c r="G139" s="19">
        <f>SUM(G137:G138)</f>
        <v>11414</v>
      </c>
      <c r="H139" s="142">
        <f>SUM(H137:H138)</f>
        <v>14267.5</v>
      </c>
      <c r="I139" s="152"/>
    </row>
    <row r="140" spans="1:9" ht="19.5" customHeight="1">
      <c r="A140" s="22"/>
      <c r="B140" s="78"/>
      <c r="C140" s="23"/>
      <c r="D140" s="24"/>
      <c r="E140" s="31"/>
      <c r="F140" s="31"/>
      <c r="G140" s="31"/>
      <c r="H140" s="141"/>
      <c r="I140" s="151"/>
    </row>
    <row r="141" spans="1:9" ht="19.5" customHeight="1">
      <c r="A141" s="37" t="s">
        <v>150</v>
      </c>
      <c r="B141" s="77" t="s">
        <v>45</v>
      </c>
      <c r="C141" s="23"/>
      <c r="D141" s="24"/>
      <c r="E141" s="31"/>
      <c r="F141" s="31"/>
      <c r="G141" s="31"/>
      <c r="H141" s="31"/>
      <c r="I141" s="151"/>
    </row>
    <row r="142" spans="1:9" s="163" customFormat="1" ht="19.5" customHeight="1">
      <c r="A142" s="22" t="s">
        <v>228</v>
      </c>
      <c r="B142" s="168" t="s">
        <v>229</v>
      </c>
      <c r="C142" s="23" t="s">
        <v>19</v>
      </c>
      <c r="D142" s="24">
        <v>1193</v>
      </c>
      <c r="E142" s="169">
        <v>2.52</v>
      </c>
      <c r="F142" s="170">
        <v>1.5</v>
      </c>
      <c r="G142" s="31">
        <f>(F142+E142)*D142</f>
        <v>4795.86</v>
      </c>
      <c r="H142" s="141">
        <f>G142*1.3</f>
        <v>6234.6179999999995</v>
      </c>
      <c r="I142" s="151"/>
    </row>
    <row r="143" spans="1:9" ht="19.5" customHeight="1">
      <c r="A143" s="22" t="s">
        <v>151</v>
      </c>
      <c r="B143" s="44" t="s">
        <v>46</v>
      </c>
      <c r="C143" s="50" t="s">
        <v>19</v>
      </c>
      <c r="D143" s="24">
        <v>462</v>
      </c>
      <c r="E143" s="31">
        <v>2.3</v>
      </c>
      <c r="F143" s="31">
        <v>2.2</v>
      </c>
      <c r="G143" s="31">
        <f>(F143+E143)*D143</f>
        <v>2079</v>
      </c>
      <c r="H143" s="141">
        <f>G143*1.3</f>
        <v>2702.7000000000003</v>
      </c>
      <c r="I143" s="151"/>
    </row>
    <row r="144" spans="1:9" ht="19.5" customHeight="1">
      <c r="A144" s="22" t="s">
        <v>152</v>
      </c>
      <c r="B144" s="44" t="s">
        <v>47</v>
      </c>
      <c r="C144" s="50" t="s">
        <v>44</v>
      </c>
      <c r="D144" s="24">
        <v>1</v>
      </c>
      <c r="E144" s="31">
        <v>180</v>
      </c>
      <c r="F144" s="31">
        <v>60</v>
      </c>
      <c r="G144" s="31">
        <f>(F144+E144)*D144</f>
        <v>240</v>
      </c>
      <c r="H144" s="141">
        <f>G144*1.3</f>
        <v>312</v>
      </c>
      <c r="I144" s="151"/>
    </row>
    <row r="145" spans="1:9" ht="19.5" customHeight="1">
      <c r="A145" s="37"/>
      <c r="B145" s="41" t="s">
        <v>15</v>
      </c>
      <c r="C145" s="87"/>
      <c r="D145" s="17"/>
      <c r="E145" s="19">
        <f>SUMPRODUCT(E142:E144,D142:D144)</f>
        <v>4248.96</v>
      </c>
      <c r="F145" s="19">
        <f>SUMPRODUCT(F142:F144,D142:D144)</f>
        <v>2865.9</v>
      </c>
      <c r="G145" s="19">
        <f>SUM(G142:G144)</f>
        <v>7114.86</v>
      </c>
      <c r="H145" s="142">
        <f>SUM(H142:H144)</f>
        <v>9249.318</v>
      </c>
      <c r="I145" s="152"/>
    </row>
    <row r="146" spans="1:9" ht="19.5" customHeight="1">
      <c r="A146" s="22"/>
      <c r="B146" s="49"/>
      <c r="C146" s="50"/>
      <c r="D146" s="24"/>
      <c r="E146" s="31"/>
      <c r="F146" s="31"/>
      <c r="G146" s="31"/>
      <c r="H146" s="141"/>
      <c r="I146" s="151"/>
    </row>
    <row r="147" spans="1:9" ht="19.5" customHeight="1">
      <c r="A147" s="37"/>
      <c r="B147" s="88" t="s">
        <v>153</v>
      </c>
      <c r="C147" s="70"/>
      <c r="D147" s="17"/>
      <c r="E147" s="19">
        <f>E145+E139+E134+E127+E121+E114</f>
        <v>105097.94</v>
      </c>
      <c r="F147" s="19">
        <f>F145+F139+F134+F127+F121+F114</f>
        <v>32210.38</v>
      </c>
      <c r="G147" s="19">
        <f>G145+G139+G134+G127+G121+G114</f>
        <v>137308.32</v>
      </c>
      <c r="H147" s="142">
        <f>H145+H139+H134+H127+H121+H114</f>
        <v>175259.046</v>
      </c>
      <c r="I147" s="152"/>
    </row>
    <row r="148" spans="1:9" ht="19.5" customHeight="1" thickBot="1">
      <c r="A148" s="89"/>
      <c r="B148" s="90"/>
      <c r="C148" s="91"/>
      <c r="D148" s="67"/>
      <c r="E148" s="68"/>
      <c r="F148" s="68"/>
      <c r="G148" s="68"/>
      <c r="H148" s="147"/>
      <c r="I148" s="153"/>
    </row>
    <row r="149" spans="1:9" ht="19.5" customHeight="1" thickBot="1" thickTop="1">
      <c r="A149" s="2"/>
      <c r="B149" s="92" t="s">
        <v>23</v>
      </c>
      <c r="C149" s="2"/>
      <c r="D149" s="3"/>
      <c r="E149" s="93">
        <f>E147+E107+E17</f>
        <v>124338.81</v>
      </c>
      <c r="F149" s="93">
        <f>F147+F107+F17</f>
        <v>52278.54298500001</v>
      </c>
      <c r="G149" s="93">
        <f>G147+G107+G17</f>
        <v>166041.1894</v>
      </c>
      <c r="H149" s="148">
        <f>H147+H107+H17</f>
        <v>210503.04357</v>
      </c>
      <c r="I149" s="154"/>
    </row>
    <row r="150" spans="1:9" ht="19.5" customHeight="1" thickTop="1">
      <c r="A150" s="94"/>
      <c r="B150" s="95"/>
      <c r="C150" s="94"/>
      <c r="D150" s="96"/>
      <c r="E150" s="97"/>
      <c r="F150" s="97"/>
      <c r="G150" s="97"/>
      <c r="H150" s="98"/>
      <c r="I150" s="155"/>
    </row>
    <row r="151" spans="1:9" ht="19.5" customHeight="1">
      <c r="A151" s="99"/>
      <c r="B151" s="100"/>
      <c r="C151" s="99"/>
      <c r="D151" s="101"/>
      <c r="E151" s="102"/>
      <c r="F151" s="102"/>
      <c r="G151" s="102"/>
      <c r="H151" s="103"/>
      <c r="I151" s="155"/>
    </row>
    <row r="152" spans="1:9" ht="19.5" customHeight="1">
      <c r="A152" s="99"/>
      <c r="B152" s="100"/>
      <c r="C152" s="220" t="s">
        <v>230</v>
      </c>
      <c r="D152" s="220"/>
      <c r="E152" s="220"/>
      <c r="F152" s="220"/>
      <c r="G152" s="220"/>
      <c r="H152" s="103"/>
      <c r="I152" s="155"/>
    </row>
    <row r="153" spans="1:9" ht="19.5" customHeight="1">
      <c r="A153" s="99"/>
      <c r="B153" s="100"/>
      <c r="C153" s="220"/>
      <c r="D153" s="220"/>
      <c r="E153" s="220"/>
      <c r="F153" s="220"/>
      <c r="G153" s="220"/>
      <c r="H153" s="103"/>
      <c r="I153" s="155"/>
    </row>
    <row r="154" spans="1:9" ht="19.5" customHeight="1">
      <c r="A154" s="99"/>
      <c r="B154" s="100"/>
      <c r="C154" s="101"/>
      <c r="D154" s="101"/>
      <c r="E154" s="101"/>
      <c r="F154" s="101"/>
      <c r="G154" s="101"/>
      <c r="H154" s="103"/>
      <c r="I154" s="155"/>
    </row>
    <row r="155" spans="1:9" ht="19.5" customHeight="1">
      <c r="A155" s="99"/>
      <c r="B155" s="12" t="s">
        <v>159</v>
      </c>
      <c r="C155" s="99"/>
      <c r="D155" s="101"/>
      <c r="E155" s="102"/>
      <c r="F155" s="102"/>
      <c r="G155" s="102" t="s">
        <v>8</v>
      </c>
      <c r="H155" s="103"/>
      <c r="I155" s="155"/>
    </row>
    <row r="156" spans="1:9" ht="19.5" customHeight="1">
      <c r="A156" s="99"/>
      <c r="B156" s="12" t="s">
        <v>160</v>
      </c>
      <c r="C156" s="99"/>
      <c r="D156" s="101"/>
      <c r="E156" s="102"/>
      <c r="F156" s="102"/>
      <c r="G156" s="105"/>
      <c r="H156" s="103"/>
      <c r="I156" s="155"/>
    </row>
  </sheetData>
  <sheetProtection/>
  <mergeCells count="7">
    <mergeCell ref="A3:I3"/>
    <mergeCell ref="A4:I4"/>
    <mergeCell ref="A5:I5"/>
    <mergeCell ref="C153:G153"/>
    <mergeCell ref="C152:G152"/>
    <mergeCell ref="A1:I1"/>
    <mergeCell ref="A2:I2"/>
  </mergeCells>
  <printOptions horizontalCentered="1"/>
  <pageMargins left="0" right="0" top="0.3937007874015748" bottom="0" header="0.3937007874015748" footer="0"/>
  <pageSetup horizontalDpi="360" verticalDpi="360" orientation="landscape" paperSize="9" scale="68" r:id="rId1"/>
  <rowBreaks count="3" manualBreakCount="3">
    <brk id="41" max="8" man="1"/>
    <brk id="82" max="8" man="1"/>
    <brk id="1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view="pageBreakPreview" zoomScale="117" zoomScaleSheetLayoutView="117" zoomScalePageLayoutView="0" workbookViewId="0" topLeftCell="A1">
      <pane ySplit="6" topLeftCell="A7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2" max="2" width="100.00390625" style="0" customWidth="1"/>
    <col min="3" max="3" width="12.8515625" style="0" hidden="1" customWidth="1"/>
    <col min="4" max="5" width="13.7109375" style="191" customWidth="1"/>
    <col min="6" max="6" width="15.7109375" style="201" customWidth="1"/>
    <col min="7" max="7" width="13.7109375" style="202" customWidth="1"/>
    <col min="8" max="8" width="13.7109375" style="201" customWidth="1"/>
    <col min="9" max="9" width="18.7109375" style="15" customWidth="1"/>
  </cols>
  <sheetData>
    <row r="1" spans="1:9" ht="20.25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2" spans="1:9" ht="20.25">
      <c r="A2" s="218" t="s">
        <v>11</v>
      </c>
      <c r="B2" s="218"/>
      <c r="C2" s="218"/>
      <c r="D2" s="218"/>
      <c r="E2" s="218"/>
      <c r="F2" s="218"/>
      <c r="G2" s="218"/>
      <c r="H2" s="218"/>
      <c r="I2" s="218"/>
    </row>
    <row r="3" spans="1:9" ht="20.25">
      <c r="A3" s="218" t="s">
        <v>154</v>
      </c>
      <c r="B3" s="218"/>
      <c r="C3" s="218"/>
      <c r="D3" s="218"/>
      <c r="E3" s="218"/>
      <c r="F3" s="218"/>
      <c r="G3" s="218"/>
      <c r="H3" s="218"/>
      <c r="I3" s="218"/>
    </row>
    <row r="4" spans="1:9" ht="20.25">
      <c r="A4" s="218" t="s">
        <v>255</v>
      </c>
      <c r="B4" s="218"/>
      <c r="C4" s="218"/>
      <c r="D4" s="218"/>
      <c r="E4" s="218"/>
      <c r="F4" s="218"/>
      <c r="G4" s="218"/>
      <c r="H4" s="218"/>
      <c r="I4" s="218"/>
    </row>
    <row r="5" spans="1:9" ht="21" thickBot="1">
      <c r="A5" s="219" t="s">
        <v>156</v>
      </c>
      <c r="B5" s="219"/>
      <c r="C5" s="219"/>
      <c r="D5" s="219"/>
      <c r="E5" s="219"/>
      <c r="F5" s="219"/>
      <c r="G5" s="219"/>
      <c r="H5" s="219"/>
      <c r="I5" s="219"/>
    </row>
    <row r="6" spans="1:9" ht="19.5" customHeight="1" thickBot="1" thickTop="1">
      <c r="A6" s="2" t="s">
        <v>1</v>
      </c>
      <c r="B6" s="2" t="s">
        <v>2</v>
      </c>
      <c r="C6" s="2"/>
      <c r="D6" s="8" t="s">
        <v>157</v>
      </c>
      <c r="E6" s="8" t="s">
        <v>158</v>
      </c>
      <c r="F6" s="2" t="s">
        <v>23</v>
      </c>
      <c r="G6" s="222" t="s">
        <v>82</v>
      </c>
      <c r="H6" s="223"/>
      <c r="I6" s="2" t="s">
        <v>23</v>
      </c>
    </row>
    <row r="7" spans="1:9" ht="19.5" customHeight="1" thickBot="1" thickTop="1">
      <c r="A7" s="34" t="s">
        <v>6</v>
      </c>
      <c r="B7" s="35" t="s">
        <v>92</v>
      </c>
      <c r="C7" s="107"/>
      <c r="D7" s="177"/>
      <c r="E7" s="177"/>
      <c r="F7" s="193"/>
      <c r="G7" s="134">
        <v>1</v>
      </c>
      <c r="H7" s="134">
        <v>2</v>
      </c>
      <c r="I7" s="14"/>
    </row>
    <row r="8" spans="1:9" ht="19.5" customHeight="1">
      <c r="A8" s="4"/>
      <c r="B8" s="36"/>
      <c r="C8" s="36"/>
      <c r="D8" s="114"/>
      <c r="E8" s="114"/>
      <c r="F8" s="86"/>
      <c r="G8" s="32"/>
      <c r="H8" s="32"/>
      <c r="I8" s="6"/>
    </row>
    <row r="9" spans="1:9" ht="19.5" customHeight="1">
      <c r="A9" s="4" t="s">
        <v>35</v>
      </c>
      <c r="B9" s="36" t="s">
        <v>93</v>
      </c>
      <c r="C9" s="36"/>
      <c r="D9" s="114"/>
      <c r="E9" s="114"/>
      <c r="F9" s="16"/>
      <c r="G9" s="33"/>
      <c r="H9" s="33"/>
      <c r="I9" s="18"/>
    </row>
    <row r="10" spans="1:9" ht="19.5" customHeight="1">
      <c r="A10" s="48" t="s">
        <v>175</v>
      </c>
      <c r="B10" s="49" t="s">
        <v>176</v>
      </c>
      <c r="C10" s="24">
        <v>1</v>
      </c>
      <c r="D10" s="178">
        <v>0</v>
      </c>
      <c r="E10" s="178">
        <v>600</v>
      </c>
      <c r="F10" s="160">
        <f>(E10+D10)*C10*1</f>
        <v>600</v>
      </c>
      <c r="G10" s="108">
        <v>1</v>
      </c>
      <c r="H10" s="108"/>
      <c r="I10" s="109">
        <f aca="true" t="shared" si="0" ref="I10:I15">H10+G10</f>
        <v>1</v>
      </c>
    </row>
    <row r="11" spans="1:9" ht="19.5" customHeight="1">
      <c r="A11" s="48" t="s">
        <v>177</v>
      </c>
      <c r="B11" s="49" t="s">
        <v>178</v>
      </c>
      <c r="C11" s="24">
        <v>760</v>
      </c>
      <c r="D11" s="178">
        <v>0</v>
      </c>
      <c r="E11" s="178">
        <v>0.2</v>
      </c>
      <c r="F11" s="160">
        <f>(E11+D11)*C11*1.3</f>
        <v>197.6</v>
      </c>
      <c r="G11" s="108">
        <v>1</v>
      </c>
      <c r="H11" s="108"/>
      <c r="I11" s="109">
        <f t="shared" si="0"/>
        <v>1</v>
      </c>
    </row>
    <row r="12" spans="1:9" ht="19.5" customHeight="1">
      <c r="A12" s="48" t="s">
        <v>179</v>
      </c>
      <c r="B12" s="49" t="s">
        <v>180</v>
      </c>
      <c r="C12" s="24">
        <v>30</v>
      </c>
      <c r="D12" s="178">
        <v>52</v>
      </c>
      <c r="E12" s="178">
        <v>36</v>
      </c>
      <c r="F12" s="160">
        <f>(E12+D12)*C12*1</f>
        <v>2640</v>
      </c>
      <c r="G12" s="108">
        <v>1</v>
      </c>
      <c r="H12" s="108"/>
      <c r="I12" s="109">
        <f t="shared" si="0"/>
        <v>1</v>
      </c>
    </row>
    <row r="13" spans="1:9" ht="19.5" customHeight="1">
      <c r="A13" s="48" t="s">
        <v>231</v>
      </c>
      <c r="B13" s="49" t="s">
        <v>182</v>
      </c>
      <c r="C13" s="24">
        <v>1</v>
      </c>
      <c r="D13" s="178">
        <v>0</v>
      </c>
      <c r="E13" s="178">
        <v>300</v>
      </c>
      <c r="F13" s="160">
        <f>(E13+D13)*C13*1</f>
        <v>300</v>
      </c>
      <c r="G13" s="108">
        <v>1</v>
      </c>
      <c r="H13" s="108"/>
      <c r="I13" s="109">
        <f t="shared" si="0"/>
        <v>1</v>
      </c>
    </row>
    <row r="14" spans="1:9" ht="19.5" customHeight="1">
      <c r="A14" s="48" t="s">
        <v>181</v>
      </c>
      <c r="B14" s="49" t="s">
        <v>183</v>
      </c>
      <c r="C14" s="24">
        <v>160</v>
      </c>
      <c r="D14" s="178">
        <v>0</v>
      </c>
      <c r="E14" s="178">
        <v>6</v>
      </c>
      <c r="F14" s="160">
        <f>(E14+D14)*C14*1.3</f>
        <v>1248</v>
      </c>
      <c r="G14" s="108">
        <v>1</v>
      </c>
      <c r="H14" s="108"/>
      <c r="I14" s="109">
        <f t="shared" si="0"/>
        <v>1</v>
      </c>
    </row>
    <row r="15" spans="1:9" ht="19.5" customHeight="1">
      <c r="A15" s="22"/>
      <c r="B15" s="26" t="s">
        <v>15</v>
      </c>
      <c r="C15" s="26"/>
      <c r="D15" s="110">
        <f>SUMPRODUCT(D10:D14,C10:C14)*1.045748766</f>
        <v>1631.36807496</v>
      </c>
      <c r="E15" s="110">
        <f>SUMPRODUCT(E10:E14,C10:C14)*1.045748766</f>
        <v>3233.455184472</v>
      </c>
      <c r="F15" s="110">
        <f>SUM(F10:F14)</f>
        <v>4985.6</v>
      </c>
      <c r="G15" s="110">
        <f>SUMPRODUCT(G10:G14,F10:F14)</f>
        <v>4985.6</v>
      </c>
      <c r="H15" s="110">
        <f>SUMPRODUCT(H10:H14,F10:F14)</f>
        <v>0</v>
      </c>
      <c r="I15" s="111">
        <f t="shared" si="0"/>
        <v>4985.6</v>
      </c>
    </row>
    <row r="16" spans="1:9" ht="19.5" customHeight="1">
      <c r="A16" s="22"/>
      <c r="B16" s="25"/>
      <c r="C16" s="25"/>
      <c r="D16" s="160"/>
      <c r="E16" s="160"/>
      <c r="F16" s="16"/>
      <c r="G16" s="33"/>
      <c r="H16" s="33"/>
      <c r="I16" s="18"/>
    </row>
    <row r="17" spans="1:9" s="163" customFormat="1" ht="19.5" customHeight="1">
      <c r="A17" s="37"/>
      <c r="B17" s="132" t="s">
        <v>69</v>
      </c>
      <c r="C17" s="132"/>
      <c r="D17" s="185">
        <f>D15</f>
        <v>1631.36807496</v>
      </c>
      <c r="E17" s="185">
        <f>E15</f>
        <v>3233.455184472</v>
      </c>
      <c r="F17" s="185">
        <f>F15</f>
        <v>4985.6</v>
      </c>
      <c r="G17" s="185">
        <f>G15</f>
        <v>4985.6</v>
      </c>
      <c r="H17" s="185">
        <f>H15</f>
        <v>0</v>
      </c>
      <c r="I17" s="111">
        <f>H17+G17</f>
        <v>4985.6</v>
      </c>
    </row>
    <row r="18" spans="1:9" ht="19.5" customHeight="1">
      <c r="A18" s="37" t="s">
        <v>9</v>
      </c>
      <c r="B18" s="26" t="s">
        <v>232</v>
      </c>
      <c r="C18" s="26"/>
      <c r="D18" s="110"/>
      <c r="E18" s="110"/>
      <c r="F18" s="16"/>
      <c r="G18" s="17"/>
      <c r="H18" s="194"/>
      <c r="I18" s="18"/>
    </row>
    <row r="19" spans="1:9" ht="19.5" customHeight="1">
      <c r="A19" s="4"/>
      <c r="B19" s="39"/>
      <c r="C19" s="39"/>
      <c r="D19" s="179"/>
      <c r="E19" s="179"/>
      <c r="F19" s="7"/>
      <c r="G19" s="5"/>
      <c r="H19" s="195"/>
      <c r="I19" s="6"/>
    </row>
    <row r="20" spans="1:9" ht="19.5" customHeight="1">
      <c r="A20" s="40" t="s">
        <v>50</v>
      </c>
      <c r="B20" s="41" t="s">
        <v>26</v>
      </c>
      <c r="C20" s="41"/>
      <c r="D20" s="180"/>
      <c r="E20" s="180"/>
      <c r="F20" s="42"/>
      <c r="G20" s="5"/>
      <c r="H20" s="195"/>
      <c r="I20" s="6"/>
    </row>
    <row r="21" spans="1:9" ht="19.5" customHeight="1">
      <c r="A21" s="43" t="s">
        <v>51</v>
      </c>
      <c r="B21" s="44" t="s">
        <v>184</v>
      </c>
      <c r="C21" s="28">
        <v>2</v>
      </c>
      <c r="D21" s="189">
        <v>0</v>
      </c>
      <c r="E21" s="189">
        <v>17.6</v>
      </c>
      <c r="F21" s="160">
        <f aca="true" t="shared" si="1" ref="F21:F28">(E21+D21)*C21*1.3</f>
        <v>45.760000000000005</v>
      </c>
      <c r="G21" s="112">
        <v>1</v>
      </c>
      <c r="H21" s="112"/>
      <c r="I21" s="109">
        <f aca="true" t="shared" si="2" ref="I21:I28">H21+G21</f>
        <v>1</v>
      </c>
    </row>
    <row r="22" spans="1:9" ht="19.5" customHeight="1">
      <c r="A22" s="43" t="s">
        <v>52</v>
      </c>
      <c r="B22" s="44" t="s">
        <v>28</v>
      </c>
      <c r="C22" s="28">
        <v>1</v>
      </c>
      <c r="D22" s="189">
        <v>0</v>
      </c>
      <c r="E22" s="189">
        <v>17.6</v>
      </c>
      <c r="F22" s="160">
        <f t="shared" si="1"/>
        <v>22.880000000000003</v>
      </c>
      <c r="G22" s="112">
        <v>1</v>
      </c>
      <c r="H22" s="112"/>
      <c r="I22" s="109">
        <f t="shared" si="2"/>
        <v>1</v>
      </c>
    </row>
    <row r="23" spans="1:9" ht="19.5" customHeight="1">
      <c r="A23" s="43" t="s">
        <v>94</v>
      </c>
      <c r="B23" s="44" t="s">
        <v>185</v>
      </c>
      <c r="C23" s="28">
        <v>11</v>
      </c>
      <c r="D23" s="178">
        <v>14.86</v>
      </c>
      <c r="E23" s="178">
        <v>10.38</v>
      </c>
      <c r="F23" s="160">
        <f t="shared" si="1"/>
        <v>360.9320000000001</v>
      </c>
      <c r="G23" s="112">
        <v>1</v>
      </c>
      <c r="H23" s="112"/>
      <c r="I23" s="109">
        <f t="shared" si="2"/>
        <v>1</v>
      </c>
    </row>
    <row r="24" spans="1:9" ht="19.5" customHeight="1">
      <c r="A24" s="43" t="s">
        <v>95</v>
      </c>
      <c r="B24" s="44" t="s">
        <v>252</v>
      </c>
      <c r="C24" s="28">
        <v>100</v>
      </c>
      <c r="D24" s="189">
        <v>4.73</v>
      </c>
      <c r="E24" s="189">
        <v>0.9</v>
      </c>
      <c r="F24" s="160">
        <f t="shared" si="1"/>
        <v>731.9000000000002</v>
      </c>
      <c r="G24" s="112">
        <v>1</v>
      </c>
      <c r="H24" s="112"/>
      <c r="I24" s="109">
        <f t="shared" si="2"/>
        <v>1</v>
      </c>
    </row>
    <row r="25" spans="1:9" ht="19.5" customHeight="1">
      <c r="A25" s="43" t="s">
        <v>96</v>
      </c>
      <c r="B25" s="44" t="s">
        <v>253</v>
      </c>
      <c r="C25" s="28">
        <v>2</v>
      </c>
      <c r="D25" s="178">
        <v>253.34</v>
      </c>
      <c r="E25" s="178">
        <v>30</v>
      </c>
      <c r="F25" s="160">
        <f t="shared" si="1"/>
        <v>736.6840000000001</v>
      </c>
      <c r="G25" s="112">
        <v>1</v>
      </c>
      <c r="H25" s="112"/>
      <c r="I25" s="109">
        <f t="shared" si="2"/>
        <v>1</v>
      </c>
    </row>
    <row r="26" spans="1:9" ht="19.5" customHeight="1">
      <c r="A26" s="43" t="s">
        <v>97</v>
      </c>
      <c r="B26" s="44" t="s">
        <v>187</v>
      </c>
      <c r="C26" s="28">
        <v>12</v>
      </c>
      <c r="D26" s="178">
        <v>14.86</v>
      </c>
      <c r="E26" s="178">
        <v>10.38</v>
      </c>
      <c r="F26" s="160">
        <f t="shared" si="1"/>
        <v>393.744</v>
      </c>
      <c r="G26" s="112">
        <v>1</v>
      </c>
      <c r="H26" s="112"/>
      <c r="I26" s="109">
        <f t="shared" si="2"/>
        <v>1</v>
      </c>
    </row>
    <row r="27" spans="1:9" ht="19.5" customHeight="1">
      <c r="A27" s="43" t="s">
        <v>234</v>
      </c>
      <c r="B27" s="44" t="s">
        <v>186</v>
      </c>
      <c r="C27" s="28">
        <v>61</v>
      </c>
      <c r="D27" s="189">
        <v>4.73</v>
      </c>
      <c r="E27" s="189">
        <v>0.9</v>
      </c>
      <c r="F27" s="160">
        <f t="shared" si="1"/>
        <v>446.4590000000001</v>
      </c>
      <c r="G27" s="112">
        <v>1</v>
      </c>
      <c r="H27" s="112"/>
      <c r="I27" s="109">
        <f t="shared" si="2"/>
        <v>1</v>
      </c>
    </row>
    <row r="28" spans="1:9" ht="19.5" customHeight="1">
      <c r="A28" s="43" t="s">
        <v>235</v>
      </c>
      <c r="B28" s="44" t="s">
        <v>169</v>
      </c>
      <c r="C28" s="28">
        <v>1</v>
      </c>
      <c r="D28" s="178">
        <v>253.34</v>
      </c>
      <c r="E28" s="178">
        <v>30</v>
      </c>
      <c r="F28" s="160">
        <f t="shared" si="1"/>
        <v>368.34200000000004</v>
      </c>
      <c r="G28" s="112">
        <v>1</v>
      </c>
      <c r="H28" s="112"/>
      <c r="I28" s="109">
        <f t="shared" si="2"/>
        <v>1</v>
      </c>
    </row>
    <row r="29" spans="1:9" ht="19.5" customHeight="1">
      <c r="A29" s="40"/>
      <c r="B29" s="41" t="s">
        <v>15</v>
      </c>
      <c r="C29" s="41"/>
      <c r="D29" s="180">
        <f>SUMPRODUCT(D21:D28,C21:C28)*1.3</f>
        <v>2422.329</v>
      </c>
      <c r="E29" s="180">
        <f>SUMPRODUCT(E21:E28,C21:C28)*1.3</f>
        <v>684.3720000000001</v>
      </c>
      <c r="F29" s="180">
        <f>SUM(F21:F28)</f>
        <v>3106.701000000001</v>
      </c>
      <c r="G29" s="114">
        <f>SUMPRODUCT(G21:G28,F21:F28)</f>
        <v>3106.701000000001</v>
      </c>
      <c r="H29" s="114">
        <f>SUMPRODUCT(H21:H28,F21:F28)</f>
        <v>0</v>
      </c>
      <c r="I29" s="111">
        <f>H29+G29</f>
        <v>3106.701000000001</v>
      </c>
    </row>
    <row r="30" spans="1:9" ht="19.5" customHeight="1">
      <c r="A30" s="43"/>
      <c r="B30" s="44"/>
      <c r="C30" s="44"/>
      <c r="D30" s="181"/>
      <c r="E30" s="181"/>
      <c r="F30" s="42"/>
      <c r="G30" s="5"/>
      <c r="H30" s="195"/>
      <c r="I30" s="6"/>
    </row>
    <row r="31" spans="1:9" ht="19.5" customHeight="1">
      <c r="A31" s="40" t="s">
        <v>53</v>
      </c>
      <c r="B31" s="41" t="s">
        <v>30</v>
      </c>
      <c r="C31" s="41"/>
      <c r="D31" s="180"/>
      <c r="E31" s="180"/>
      <c r="F31" s="42"/>
      <c r="G31" s="5"/>
      <c r="H31" s="195"/>
      <c r="I31" s="6"/>
    </row>
    <row r="32" spans="1:9" ht="19.5" customHeight="1">
      <c r="A32" s="45" t="s">
        <v>54</v>
      </c>
      <c r="B32" s="46" t="s">
        <v>31</v>
      </c>
      <c r="C32" s="24">
        <v>25</v>
      </c>
      <c r="D32" s="178">
        <v>14.86</v>
      </c>
      <c r="E32" s="178">
        <v>10.38</v>
      </c>
      <c r="F32" s="160">
        <f aca="true" t="shared" si="3" ref="F32:F40">(E32+D32)*C32*1.3</f>
        <v>820.3000000000001</v>
      </c>
      <c r="G32" s="112"/>
      <c r="H32" s="112">
        <v>1</v>
      </c>
      <c r="I32" s="109">
        <f aca="true" t="shared" si="4" ref="I32:I40">H32+G32</f>
        <v>1</v>
      </c>
    </row>
    <row r="33" spans="1:9" ht="19.5" customHeight="1">
      <c r="A33" s="45" t="s">
        <v>55</v>
      </c>
      <c r="B33" s="49" t="s">
        <v>32</v>
      </c>
      <c r="C33" s="24">
        <v>110</v>
      </c>
      <c r="D33" s="160">
        <v>4.73</v>
      </c>
      <c r="E33" s="160">
        <v>0.9</v>
      </c>
      <c r="F33" s="160">
        <f t="shared" si="3"/>
        <v>805.0900000000001</v>
      </c>
      <c r="G33" s="112"/>
      <c r="H33" s="112">
        <v>1</v>
      </c>
      <c r="I33" s="109">
        <f t="shared" si="4"/>
        <v>1</v>
      </c>
    </row>
    <row r="34" spans="1:9" ht="19.5" customHeight="1">
      <c r="A34" s="45" t="s">
        <v>56</v>
      </c>
      <c r="B34" s="44" t="s">
        <v>166</v>
      </c>
      <c r="C34" s="24">
        <v>1.5</v>
      </c>
      <c r="D34" s="178">
        <v>253.34</v>
      </c>
      <c r="E34" s="178">
        <v>30</v>
      </c>
      <c r="F34" s="160">
        <f t="shared" si="3"/>
        <v>552.513</v>
      </c>
      <c r="G34" s="112"/>
      <c r="H34" s="112">
        <v>1</v>
      </c>
      <c r="I34" s="109">
        <f t="shared" si="4"/>
        <v>1</v>
      </c>
    </row>
    <row r="35" spans="1:9" ht="19.5" customHeight="1">
      <c r="A35" s="45" t="s">
        <v>98</v>
      </c>
      <c r="B35" s="44" t="s">
        <v>33</v>
      </c>
      <c r="C35" s="24">
        <v>23</v>
      </c>
      <c r="D35" s="178">
        <v>14.86</v>
      </c>
      <c r="E35" s="178">
        <v>10.38</v>
      </c>
      <c r="F35" s="160">
        <f t="shared" si="3"/>
        <v>754.6760000000002</v>
      </c>
      <c r="G35" s="112"/>
      <c r="H35" s="112">
        <v>1</v>
      </c>
      <c r="I35" s="109">
        <f t="shared" si="4"/>
        <v>1</v>
      </c>
    </row>
    <row r="36" spans="1:9" ht="19.5" customHeight="1">
      <c r="A36" s="45" t="s">
        <v>236</v>
      </c>
      <c r="B36" s="46" t="s">
        <v>32</v>
      </c>
      <c r="C36" s="24">
        <v>123</v>
      </c>
      <c r="D36" s="160">
        <v>4.73</v>
      </c>
      <c r="E36" s="160">
        <v>0.9</v>
      </c>
      <c r="F36" s="160">
        <f t="shared" si="3"/>
        <v>900.2370000000002</v>
      </c>
      <c r="G36" s="112"/>
      <c r="H36" s="112">
        <v>1</v>
      </c>
      <c r="I36" s="109">
        <f t="shared" si="4"/>
        <v>1</v>
      </c>
    </row>
    <row r="37" spans="1:9" ht="19.5" customHeight="1">
      <c r="A37" s="45" t="s">
        <v>237</v>
      </c>
      <c r="B37" s="49" t="s">
        <v>166</v>
      </c>
      <c r="C37" s="24">
        <v>2</v>
      </c>
      <c r="D37" s="178">
        <v>253.34</v>
      </c>
      <c r="E37" s="178">
        <v>30</v>
      </c>
      <c r="F37" s="160">
        <f t="shared" si="3"/>
        <v>736.6840000000001</v>
      </c>
      <c r="G37" s="112"/>
      <c r="H37" s="112">
        <v>1</v>
      </c>
      <c r="I37" s="109">
        <f t="shared" si="4"/>
        <v>1</v>
      </c>
    </row>
    <row r="38" spans="1:9" ht="19.5" customHeight="1">
      <c r="A38" s="45" t="s">
        <v>238</v>
      </c>
      <c r="B38" s="44" t="s">
        <v>34</v>
      </c>
      <c r="C38" s="24">
        <v>7</v>
      </c>
      <c r="D38" s="178">
        <v>14.86</v>
      </c>
      <c r="E38" s="178">
        <v>10.38</v>
      </c>
      <c r="F38" s="160">
        <f t="shared" si="3"/>
        <v>229.68400000000003</v>
      </c>
      <c r="G38" s="112"/>
      <c r="H38" s="112">
        <v>1</v>
      </c>
      <c r="I38" s="109">
        <f t="shared" si="4"/>
        <v>1</v>
      </c>
    </row>
    <row r="39" spans="1:9" ht="19.5" customHeight="1">
      <c r="A39" s="45" t="s">
        <v>239</v>
      </c>
      <c r="B39" s="44" t="s">
        <v>32</v>
      </c>
      <c r="C39" s="24">
        <v>41</v>
      </c>
      <c r="D39" s="160">
        <v>4.73</v>
      </c>
      <c r="E39" s="160">
        <v>0.9</v>
      </c>
      <c r="F39" s="160">
        <f t="shared" si="3"/>
        <v>300.07900000000006</v>
      </c>
      <c r="G39" s="112"/>
      <c r="H39" s="112">
        <v>1</v>
      </c>
      <c r="I39" s="109">
        <f t="shared" si="4"/>
        <v>1</v>
      </c>
    </row>
    <row r="40" spans="1:9" ht="19.5" customHeight="1">
      <c r="A40" s="45" t="s">
        <v>240</v>
      </c>
      <c r="B40" s="44" t="s">
        <v>166</v>
      </c>
      <c r="C40" s="24">
        <v>1</v>
      </c>
      <c r="D40" s="178">
        <v>253.34</v>
      </c>
      <c r="E40" s="178">
        <v>30</v>
      </c>
      <c r="F40" s="160">
        <f t="shared" si="3"/>
        <v>368.34200000000004</v>
      </c>
      <c r="G40" s="112"/>
      <c r="H40" s="112">
        <v>1</v>
      </c>
      <c r="I40" s="109">
        <f t="shared" si="4"/>
        <v>1</v>
      </c>
    </row>
    <row r="41" spans="1:9" ht="19.5" customHeight="1" thickBot="1">
      <c r="A41" s="116"/>
      <c r="B41" s="72" t="s">
        <v>15</v>
      </c>
      <c r="C41" s="72"/>
      <c r="D41" s="183">
        <f>SUMPRODUCT(D32:D40,C32:C40)*1.3</f>
        <v>4229.3550000000005</v>
      </c>
      <c r="E41" s="183">
        <f>SUMPRODUCT(E32:E40,C32:C40)*1.3</f>
        <v>1238.25</v>
      </c>
      <c r="F41" s="183">
        <f>SUM(F32:F40)</f>
        <v>5467.6050000000005</v>
      </c>
      <c r="G41" s="117">
        <f>SUMPRODUCT(G32:G40,F32:F40)</f>
        <v>0</v>
      </c>
      <c r="H41" s="117">
        <f>SUMPRODUCT(H32:H40,F32:F40)</f>
        <v>5467.6050000000005</v>
      </c>
      <c r="I41" s="211">
        <f>H41+G41</f>
        <v>5467.6050000000005</v>
      </c>
    </row>
    <row r="42" spans="1:9" ht="19.5" customHeight="1" thickTop="1">
      <c r="A42" s="118" t="s">
        <v>57</v>
      </c>
      <c r="B42" s="119" t="s">
        <v>36</v>
      </c>
      <c r="C42" s="119"/>
      <c r="D42" s="184"/>
      <c r="E42" s="184"/>
      <c r="F42" s="55"/>
      <c r="G42" s="120"/>
      <c r="H42" s="196"/>
      <c r="I42" s="122"/>
    </row>
    <row r="43" spans="1:9" ht="19.5" customHeight="1">
      <c r="A43" s="48" t="s">
        <v>58</v>
      </c>
      <c r="B43" s="49" t="s">
        <v>188</v>
      </c>
      <c r="C43" s="24">
        <v>60</v>
      </c>
      <c r="D43" s="178">
        <v>8.25</v>
      </c>
      <c r="E43" s="178">
        <v>14.62</v>
      </c>
      <c r="F43" s="160">
        <f>(E43+D43)*C43*1.3</f>
        <v>1783.86</v>
      </c>
      <c r="G43" s="112">
        <v>1</v>
      </c>
      <c r="H43" s="112"/>
      <c r="I43" s="109">
        <f>H43+G43</f>
        <v>1</v>
      </c>
    </row>
    <row r="44" spans="1:9" ht="19.5" customHeight="1">
      <c r="A44" s="66"/>
      <c r="B44" s="56" t="s">
        <v>15</v>
      </c>
      <c r="C44" s="56"/>
      <c r="D44" s="185">
        <f>D43*C43*1.3</f>
        <v>643.5</v>
      </c>
      <c r="E44" s="185">
        <f>E43*C43*1.3</f>
        <v>1140.36</v>
      </c>
      <c r="F44" s="185">
        <f>SUM(F43:F43)</f>
        <v>1783.86</v>
      </c>
      <c r="G44" s="123">
        <f>G43*F43</f>
        <v>1783.86</v>
      </c>
      <c r="H44" s="123">
        <f>H43*F43</f>
        <v>0</v>
      </c>
      <c r="I44" s="111">
        <f>H44+G44</f>
        <v>1783.86</v>
      </c>
    </row>
    <row r="45" spans="1:9" ht="19.5" customHeight="1">
      <c r="A45" s="58"/>
      <c r="B45" s="57"/>
      <c r="C45" s="57"/>
      <c r="D45" s="173"/>
      <c r="E45" s="173"/>
      <c r="F45" s="173"/>
      <c r="G45" s="110"/>
      <c r="H45" s="110"/>
      <c r="I45" s="111"/>
    </row>
    <row r="46" spans="1:9" ht="19.5" customHeight="1">
      <c r="A46" s="61" t="s">
        <v>60</v>
      </c>
      <c r="B46" s="62" t="s">
        <v>37</v>
      </c>
      <c r="C46" s="62"/>
      <c r="D46" s="186"/>
      <c r="E46" s="186"/>
      <c r="F46" s="63"/>
      <c r="G46" s="5"/>
      <c r="H46" s="195"/>
      <c r="I46" s="6"/>
    </row>
    <row r="47" spans="1:9" ht="19.5" customHeight="1">
      <c r="A47" s="43" t="s">
        <v>61</v>
      </c>
      <c r="B47" s="44" t="s">
        <v>38</v>
      </c>
      <c r="C47" s="28">
        <v>110</v>
      </c>
      <c r="D47" s="178">
        <v>1.21</v>
      </c>
      <c r="E47" s="178">
        <v>1.3</v>
      </c>
      <c r="F47" s="160">
        <f>(E47+D47)*C47*1.3</f>
        <v>358.92999999999995</v>
      </c>
      <c r="G47" s="112"/>
      <c r="H47" s="112">
        <v>1</v>
      </c>
      <c r="I47" s="109">
        <f aca="true" t="shared" si="5" ref="I47:I52">H47+G47</f>
        <v>1</v>
      </c>
    </row>
    <row r="48" spans="1:9" ht="19.5" customHeight="1">
      <c r="A48" s="43" t="s">
        <v>62</v>
      </c>
      <c r="B48" s="49" t="s">
        <v>39</v>
      </c>
      <c r="C48" s="28">
        <v>110</v>
      </c>
      <c r="D48" s="178">
        <v>1.2</v>
      </c>
      <c r="E48" s="178">
        <v>6.49</v>
      </c>
      <c r="F48" s="160">
        <f>(E48+D48)*C48*1.3</f>
        <v>1099.67</v>
      </c>
      <c r="G48" s="112"/>
      <c r="H48" s="112">
        <v>1</v>
      </c>
      <c r="I48" s="109">
        <f t="shared" si="5"/>
        <v>1</v>
      </c>
    </row>
    <row r="49" spans="1:9" ht="19.5" customHeight="1">
      <c r="A49" s="43" t="s">
        <v>99</v>
      </c>
      <c r="B49" s="49" t="s">
        <v>190</v>
      </c>
      <c r="C49" s="28">
        <v>110</v>
      </c>
      <c r="D49" s="178">
        <v>1.45</v>
      </c>
      <c r="E49" s="178">
        <v>6.49</v>
      </c>
      <c r="F49" s="160">
        <f>(E49+D49)*C49*1.3</f>
        <v>1135.42</v>
      </c>
      <c r="G49" s="112"/>
      <c r="H49" s="112">
        <v>1</v>
      </c>
      <c r="I49" s="109">
        <f t="shared" si="5"/>
        <v>1</v>
      </c>
    </row>
    <row r="50" spans="1:9" ht="19.5" customHeight="1">
      <c r="A50" s="43" t="s">
        <v>100</v>
      </c>
      <c r="B50" s="78" t="s">
        <v>191</v>
      </c>
      <c r="C50" s="28">
        <v>55</v>
      </c>
      <c r="D50" s="160">
        <v>22.07</v>
      </c>
      <c r="E50" s="160">
        <v>4.6</v>
      </c>
      <c r="F50" s="160">
        <f>(E50+D50)*C50*1.3</f>
        <v>1906.9050000000002</v>
      </c>
      <c r="G50" s="125"/>
      <c r="H50" s="112">
        <v>1</v>
      </c>
      <c r="I50" s="109">
        <f t="shared" si="5"/>
        <v>1</v>
      </c>
    </row>
    <row r="51" spans="1:9" ht="19.5" customHeight="1">
      <c r="A51" s="43" t="s">
        <v>101</v>
      </c>
      <c r="B51" s="78" t="s">
        <v>215</v>
      </c>
      <c r="C51" s="161">
        <v>15</v>
      </c>
      <c r="D51" s="160">
        <v>20.55</v>
      </c>
      <c r="E51" s="160">
        <v>12</v>
      </c>
      <c r="F51" s="160">
        <f>(E51+D51)*C51*1.3</f>
        <v>634.7249999999999</v>
      </c>
      <c r="G51" s="108"/>
      <c r="H51" s="112">
        <v>1</v>
      </c>
      <c r="I51" s="109">
        <f t="shared" si="5"/>
        <v>1</v>
      </c>
    </row>
    <row r="52" spans="1:9" ht="19.5" customHeight="1">
      <c r="A52" s="66"/>
      <c r="B52" s="56" t="s">
        <v>15</v>
      </c>
      <c r="C52" s="56"/>
      <c r="D52" s="185">
        <f>SUMPRODUCT(D47:D51,C47:C51)*1.3</f>
        <v>2530.71</v>
      </c>
      <c r="E52" s="185">
        <f>SUMPRODUCT(E47:E51,C47:C51)*1.3</f>
        <v>2604.94</v>
      </c>
      <c r="F52" s="185">
        <f>SUM(F47:F51)</f>
        <v>5135.65</v>
      </c>
      <c r="G52" s="114">
        <f>SUMPRODUCT(G47:G51,F47:F51)</f>
        <v>0</v>
      </c>
      <c r="H52" s="114">
        <f>SUMPRODUCT(H47:H51,F47:F51)</f>
        <v>5135.65</v>
      </c>
      <c r="I52" s="111">
        <f t="shared" si="5"/>
        <v>5135.65</v>
      </c>
    </row>
    <row r="53" spans="1:9" ht="19.5" customHeight="1">
      <c r="A53" s="58"/>
      <c r="B53" s="70"/>
      <c r="C53" s="70"/>
      <c r="D53" s="173"/>
      <c r="E53" s="173"/>
      <c r="F53" s="70"/>
      <c r="G53" s="5"/>
      <c r="H53" s="195"/>
      <c r="I53" s="6"/>
    </row>
    <row r="54" spans="1:9" ht="19.5" customHeight="1">
      <c r="A54" s="61" t="s">
        <v>63</v>
      </c>
      <c r="B54" s="41" t="s">
        <v>40</v>
      </c>
      <c r="C54" s="41"/>
      <c r="D54" s="180"/>
      <c r="E54" s="180"/>
      <c r="F54" s="42"/>
      <c r="G54" s="5"/>
      <c r="H54" s="195"/>
      <c r="I54" s="6"/>
    </row>
    <row r="55" spans="1:9" ht="19.5" customHeight="1">
      <c r="A55" s="43" t="s">
        <v>64</v>
      </c>
      <c r="B55" s="65" t="s">
        <v>192</v>
      </c>
      <c r="C55" s="28">
        <v>7</v>
      </c>
      <c r="D55" s="160">
        <v>16.94</v>
      </c>
      <c r="E55" s="160">
        <v>2.4</v>
      </c>
      <c r="F55" s="160">
        <f aca="true" t="shared" si="6" ref="F55:F60">(E55+D55)*C55*1.3</f>
        <v>175.994</v>
      </c>
      <c r="G55" s="108">
        <v>0.5</v>
      </c>
      <c r="H55" s="108">
        <v>0.5</v>
      </c>
      <c r="I55" s="109">
        <f aca="true" t="shared" si="7" ref="I55:I60">H55+G55</f>
        <v>1</v>
      </c>
    </row>
    <row r="56" spans="1:9" ht="19.5" customHeight="1">
      <c r="A56" s="43" t="s">
        <v>65</v>
      </c>
      <c r="B56" s="65" t="s">
        <v>193</v>
      </c>
      <c r="C56" s="28">
        <v>20</v>
      </c>
      <c r="D56" s="160">
        <v>16.94</v>
      </c>
      <c r="E56" s="160">
        <v>2.4</v>
      </c>
      <c r="F56" s="160">
        <f t="shared" si="6"/>
        <v>502.84000000000003</v>
      </c>
      <c r="G56" s="108">
        <v>0.5</v>
      </c>
      <c r="H56" s="108">
        <v>0.5</v>
      </c>
      <c r="I56" s="109">
        <f t="shared" si="7"/>
        <v>1</v>
      </c>
    </row>
    <row r="57" spans="1:9" ht="19.5" customHeight="1">
      <c r="A57" s="43" t="s">
        <v>102</v>
      </c>
      <c r="B57" s="44" t="s">
        <v>194</v>
      </c>
      <c r="C57" s="28">
        <v>27</v>
      </c>
      <c r="D57" s="160">
        <v>6.47</v>
      </c>
      <c r="E57" s="160">
        <v>10.38</v>
      </c>
      <c r="F57" s="160">
        <f t="shared" si="6"/>
        <v>591.4350000000001</v>
      </c>
      <c r="G57" s="108">
        <v>0.5</v>
      </c>
      <c r="H57" s="108">
        <v>0.5</v>
      </c>
      <c r="I57" s="109">
        <f t="shared" si="7"/>
        <v>1</v>
      </c>
    </row>
    <row r="58" spans="1:9" ht="19.5" customHeight="1">
      <c r="A58" s="43" t="s">
        <v>103</v>
      </c>
      <c r="B58" s="44" t="s">
        <v>41</v>
      </c>
      <c r="C58" s="28">
        <v>7</v>
      </c>
      <c r="D58" s="160">
        <v>14.51</v>
      </c>
      <c r="E58" s="160">
        <v>12</v>
      </c>
      <c r="F58" s="160">
        <f t="shared" si="6"/>
        <v>241.24099999999999</v>
      </c>
      <c r="G58" s="108">
        <v>0.5</v>
      </c>
      <c r="H58" s="108">
        <v>0.5</v>
      </c>
      <c r="I58" s="109">
        <f t="shared" si="7"/>
        <v>1</v>
      </c>
    </row>
    <row r="59" spans="1:9" ht="19.5" customHeight="1">
      <c r="A59" s="43" t="s">
        <v>104</v>
      </c>
      <c r="B59" s="49" t="s">
        <v>83</v>
      </c>
      <c r="C59" s="24">
        <v>15</v>
      </c>
      <c r="D59" s="160">
        <v>1.45</v>
      </c>
      <c r="E59" s="160">
        <v>1.2</v>
      </c>
      <c r="F59" s="160">
        <f t="shared" si="6"/>
        <v>51.675000000000004</v>
      </c>
      <c r="G59" s="108">
        <v>0.5</v>
      </c>
      <c r="H59" s="108">
        <v>0.5</v>
      </c>
      <c r="I59" s="109">
        <f t="shared" si="7"/>
        <v>1</v>
      </c>
    </row>
    <row r="60" spans="1:9" ht="19.5" customHeight="1">
      <c r="A60" s="43" t="s">
        <v>105</v>
      </c>
      <c r="B60" s="49" t="s">
        <v>195</v>
      </c>
      <c r="C60" s="24">
        <v>2</v>
      </c>
      <c r="D60" s="160">
        <v>22.5</v>
      </c>
      <c r="E60" s="160">
        <v>2.4</v>
      </c>
      <c r="F60" s="160">
        <f t="shared" si="6"/>
        <v>64.74</v>
      </c>
      <c r="G60" s="108">
        <v>0.5</v>
      </c>
      <c r="H60" s="108">
        <v>0.5</v>
      </c>
      <c r="I60" s="109">
        <f t="shared" si="7"/>
        <v>1</v>
      </c>
    </row>
    <row r="61" spans="1:9" ht="19.5" customHeight="1">
      <c r="A61" s="66"/>
      <c r="B61" s="56" t="s">
        <v>15</v>
      </c>
      <c r="C61" s="56"/>
      <c r="D61" s="185">
        <f>SUMPRODUCT(D55:D60,C55:C60)*1.3</f>
        <v>1040.5069999999998</v>
      </c>
      <c r="E61" s="185">
        <f>SUMPRODUCT(E55:E60,C55:C60)*1.3</f>
        <v>587.4180000000001</v>
      </c>
      <c r="F61" s="185">
        <f>SUM(F55:F60)</f>
        <v>1627.9250000000002</v>
      </c>
      <c r="G61" s="114">
        <f>SUMPRODUCT(G55:G60,F55:F60)</f>
        <v>813.9625000000001</v>
      </c>
      <c r="H61" s="114">
        <f>SUMPRODUCT(H55:H60,F55:F60)</f>
        <v>813.9625000000001</v>
      </c>
      <c r="I61" s="111">
        <f>H61+G61</f>
        <v>1627.9250000000002</v>
      </c>
    </row>
    <row r="62" spans="1:9" ht="19.5" customHeight="1">
      <c r="A62" s="45"/>
      <c r="B62" s="56"/>
      <c r="C62" s="56"/>
      <c r="D62" s="185"/>
      <c r="E62" s="185"/>
      <c r="F62" s="47"/>
      <c r="G62" s="5"/>
      <c r="H62" s="195"/>
      <c r="I62" s="6"/>
    </row>
    <row r="63" spans="1:9" ht="19.5" customHeight="1">
      <c r="A63" s="66" t="s">
        <v>66</v>
      </c>
      <c r="B63" s="56" t="s">
        <v>42</v>
      </c>
      <c r="C63" s="56"/>
      <c r="D63" s="185"/>
      <c r="E63" s="185"/>
      <c r="F63" s="47"/>
      <c r="G63" s="5"/>
      <c r="H63" s="195"/>
      <c r="I63" s="6"/>
    </row>
    <row r="64" spans="1:9" ht="19.5" customHeight="1">
      <c r="A64" s="66"/>
      <c r="B64" s="56" t="s">
        <v>87</v>
      </c>
      <c r="C64" s="56"/>
      <c r="D64" s="182"/>
      <c r="E64" s="182"/>
      <c r="F64" s="160"/>
      <c r="G64" s="112"/>
      <c r="H64" s="112"/>
      <c r="I64" s="109"/>
    </row>
    <row r="65" spans="1:9" ht="19.5" customHeight="1">
      <c r="A65" s="45" t="s">
        <v>106</v>
      </c>
      <c r="B65" s="46" t="s">
        <v>91</v>
      </c>
      <c r="C65" s="24">
        <v>1</v>
      </c>
      <c r="D65" s="160">
        <v>75.51</v>
      </c>
      <c r="E65" s="160">
        <f>D65*0.18</f>
        <v>13.591800000000001</v>
      </c>
      <c r="F65" s="160">
        <f aca="true" t="shared" si="8" ref="F65:F81">(E65+D65)*C65*1.3</f>
        <v>115.83234000000002</v>
      </c>
      <c r="G65" s="112"/>
      <c r="H65" s="112">
        <v>1</v>
      </c>
      <c r="I65" s="109">
        <f aca="true" t="shared" si="9" ref="I65:I81">H65+G65</f>
        <v>1</v>
      </c>
    </row>
    <row r="66" spans="1:9" ht="19.5" customHeight="1">
      <c r="A66" s="45" t="s">
        <v>67</v>
      </c>
      <c r="B66" s="49" t="s">
        <v>74</v>
      </c>
      <c r="C66" s="24">
        <v>1</v>
      </c>
      <c r="D66" s="160">
        <v>8.76</v>
      </c>
      <c r="E66" s="160">
        <f aca="true" t="shared" si="10" ref="E66:E81">D66*0.18</f>
        <v>1.5768</v>
      </c>
      <c r="F66" s="160">
        <f t="shared" si="8"/>
        <v>13.437840000000001</v>
      </c>
      <c r="G66" s="112"/>
      <c r="H66" s="112">
        <v>1</v>
      </c>
      <c r="I66" s="109">
        <f t="shared" si="9"/>
        <v>1</v>
      </c>
    </row>
    <row r="67" spans="1:9" ht="19.5" customHeight="1">
      <c r="A67" s="45" t="s">
        <v>68</v>
      </c>
      <c r="B67" s="49" t="s">
        <v>72</v>
      </c>
      <c r="C67" s="28">
        <v>1</v>
      </c>
      <c r="D67" s="189">
        <v>11.88</v>
      </c>
      <c r="E67" s="160">
        <f t="shared" si="10"/>
        <v>2.1384</v>
      </c>
      <c r="F67" s="160">
        <f t="shared" si="8"/>
        <v>18.22392</v>
      </c>
      <c r="G67" s="112"/>
      <c r="H67" s="112">
        <v>1</v>
      </c>
      <c r="I67" s="109">
        <f t="shared" si="9"/>
        <v>1</v>
      </c>
    </row>
    <row r="68" spans="1:9" ht="19.5" customHeight="1">
      <c r="A68" s="45" t="s">
        <v>107</v>
      </c>
      <c r="B68" s="44" t="s">
        <v>73</v>
      </c>
      <c r="C68" s="28">
        <v>1</v>
      </c>
      <c r="D68" s="189">
        <v>27.12</v>
      </c>
      <c r="E68" s="160">
        <f t="shared" si="10"/>
        <v>4.8816</v>
      </c>
      <c r="F68" s="160">
        <f t="shared" si="8"/>
        <v>41.60208000000001</v>
      </c>
      <c r="G68" s="112"/>
      <c r="H68" s="112">
        <v>1</v>
      </c>
      <c r="I68" s="109">
        <f t="shared" si="9"/>
        <v>1</v>
      </c>
    </row>
    <row r="69" spans="1:9" ht="19.5" customHeight="1">
      <c r="A69" s="45" t="s">
        <v>108</v>
      </c>
      <c r="B69" s="46" t="s">
        <v>75</v>
      </c>
      <c r="C69" s="28">
        <v>1</v>
      </c>
      <c r="D69" s="189">
        <v>120</v>
      </c>
      <c r="E69" s="160">
        <f t="shared" si="10"/>
        <v>21.599999999999998</v>
      </c>
      <c r="F69" s="160">
        <f t="shared" si="8"/>
        <v>184.08</v>
      </c>
      <c r="G69" s="112"/>
      <c r="H69" s="112">
        <v>1</v>
      </c>
      <c r="I69" s="109">
        <f t="shared" si="9"/>
        <v>1</v>
      </c>
    </row>
    <row r="70" spans="1:9" ht="19.5" customHeight="1">
      <c r="A70" s="45"/>
      <c r="B70" s="56" t="s">
        <v>88</v>
      </c>
      <c r="C70" s="28"/>
      <c r="D70" s="189"/>
      <c r="E70" s="189"/>
      <c r="F70" s="160"/>
      <c r="G70" s="112"/>
      <c r="H70" s="112"/>
      <c r="I70" s="109"/>
    </row>
    <row r="71" spans="1:9" ht="19.5" customHeight="1">
      <c r="A71" s="45" t="s">
        <v>109</v>
      </c>
      <c r="B71" s="46" t="s">
        <v>89</v>
      </c>
      <c r="C71" s="28">
        <v>1</v>
      </c>
      <c r="D71" s="189">
        <v>44.16</v>
      </c>
      <c r="E71" s="160">
        <f t="shared" si="10"/>
        <v>7.948799999999999</v>
      </c>
      <c r="F71" s="160">
        <f t="shared" si="8"/>
        <v>67.74144</v>
      </c>
      <c r="G71" s="112"/>
      <c r="H71" s="112">
        <v>1</v>
      </c>
      <c r="I71" s="109">
        <f t="shared" si="9"/>
        <v>1</v>
      </c>
    </row>
    <row r="72" spans="1:9" ht="19.5" customHeight="1">
      <c r="A72" s="45" t="s">
        <v>110</v>
      </c>
      <c r="B72" s="46" t="s">
        <v>90</v>
      </c>
      <c r="C72" s="28">
        <v>1</v>
      </c>
      <c r="D72" s="189">
        <v>15.24</v>
      </c>
      <c r="E72" s="160">
        <f t="shared" si="10"/>
        <v>2.7432</v>
      </c>
      <c r="F72" s="160">
        <f t="shared" si="8"/>
        <v>23.37816</v>
      </c>
      <c r="G72" s="112"/>
      <c r="H72" s="112">
        <v>1</v>
      </c>
      <c r="I72" s="109">
        <f t="shared" si="9"/>
        <v>1</v>
      </c>
    </row>
    <row r="73" spans="1:9" ht="19.5" customHeight="1">
      <c r="A73" s="45" t="s">
        <v>111</v>
      </c>
      <c r="B73" s="46" t="s">
        <v>75</v>
      </c>
      <c r="C73" s="28">
        <v>1</v>
      </c>
      <c r="D73" s="189">
        <v>60</v>
      </c>
      <c r="E73" s="160">
        <f t="shared" si="10"/>
        <v>10.799999999999999</v>
      </c>
      <c r="F73" s="160">
        <f t="shared" si="8"/>
        <v>92.04</v>
      </c>
      <c r="G73" s="112"/>
      <c r="H73" s="112">
        <v>1</v>
      </c>
      <c r="I73" s="109">
        <f t="shared" si="9"/>
        <v>1</v>
      </c>
    </row>
    <row r="74" spans="1:9" ht="19.5" customHeight="1">
      <c r="A74" s="45"/>
      <c r="B74" s="57" t="s">
        <v>76</v>
      </c>
      <c r="C74" s="28"/>
      <c r="D74" s="189"/>
      <c r="E74" s="189"/>
      <c r="F74" s="160"/>
      <c r="G74" s="112"/>
      <c r="H74" s="112"/>
      <c r="I74" s="109"/>
    </row>
    <row r="75" spans="1:9" ht="19.5" customHeight="1">
      <c r="A75" s="45" t="s">
        <v>112</v>
      </c>
      <c r="B75" s="44" t="s">
        <v>81</v>
      </c>
      <c r="C75" s="28">
        <v>1</v>
      </c>
      <c r="D75" s="189">
        <v>33.39</v>
      </c>
      <c r="E75" s="160">
        <f t="shared" si="10"/>
        <v>6.0102</v>
      </c>
      <c r="F75" s="160">
        <f t="shared" si="8"/>
        <v>51.220259999999996</v>
      </c>
      <c r="G75" s="112"/>
      <c r="H75" s="112">
        <v>1</v>
      </c>
      <c r="I75" s="109">
        <f t="shared" si="9"/>
        <v>1</v>
      </c>
    </row>
    <row r="76" spans="1:9" ht="19.5" customHeight="1">
      <c r="A76" s="48" t="s">
        <v>113</v>
      </c>
      <c r="B76" s="49" t="s">
        <v>201</v>
      </c>
      <c r="C76" s="24">
        <v>1</v>
      </c>
      <c r="D76" s="160">
        <v>17.1</v>
      </c>
      <c r="E76" s="160">
        <f t="shared" si="10"/>
        <v>3.0780000000000003</v>
      </c>
      <c r="F76" s="160">
        <f t="shared" si="8"/>
        <v>26.2314</v>
      </c>
      <c r="G76" s="112"/>
      <c r="H76" s="112">
        <v>1</v>
      </c>
      <c r="I76" s="109">
        <f t="shared" si="9"/>
        <v>1</v>
      </c>
    </row>
    <row r="77" spans="1:9" ht="19.5" customHeight="1">
      <c r="A77" s="48" t="s">
        <v>114</v>
      </c>
      <c r="B77" s="49" t="s">
        <v>77</v>
      </c>
      <c r="C77" s="24">
        <v>1</v>
      </c>
      <c r="D77" s="160">
        <v>31.23</v>
      </c>
      <c r="E77" s="160">
        <f t="shared" si="10"/>
        <v>5.6213999999999995</v>
      </c>
      <c r="F77" s="160">
        <f t="shared" si="8"/>
        <v>47.906819999999996</v>
      </c>
      <c r="G77" s="112"/>
      <c r="H77" s="112">
        <v>1</v>
      </c>
      <c r="I77" s="109">
        <f t="shared" si="9"/>
        <v>1</v>
      </c>
    </row>
    <row r="78" spans="1:9" ht="19.5" customHeight="1">
      <c r="A78" s="45" t="s">
        <v>115</v>
      </c>
      <c r="B78" s="44" t="s">
        <v>78</v>
      </c>
      <c r="C78" s="28">
        <v>1</v>
      </c>
      <c r="D78" s="189">
        <v>84.77</v>
      </c>
      <c r="E78" s="160">
        <f t="shared" si="10"/>
        <v>15.2586</v>
      </c>
      <c r="F78" s="160">
        <f t="shared" si="8"/>
        <v>130.03718</v>
      </c>
      <c r="G78" s="112"/>
      <c r="H78" s="112">
        <v>1</v>
      </c>
      <c r="I78" s="109">
        <f t="shared" si="9"/>
        <v>1</v>
      </c>
    </row>
    <row r="79" spans="1:9" ht="19.5" customHeight="1">
      <c r="A79" s="45"/>
      <c r="B79" s="41" t="s">
        <v>79</v>
      </c>
      <c r="C79" s="28"/>
      <c r="D79" s="189"/>
      <c r="E79" s="189"/>
      <c r="F79" s="160"/>
      <c r="G79" s="112"/>
      <c r="H79" s="112"/>
      <c r="I79" s="109"/>
    </row>
    <row r="80" spans="1:9" ht="19.5" customHeight="1">
      <c r="A80" s="45" t="s">
        <v>116</v>
      </c>
      <c r="B80" s="44" t="s">
        <v>208</v>
      </c>
      <c r="C80" s="28">
        <v>1</v>
      </c>
      <c r="D80" s="189">
        <v>70.64</v>
      </c>
      <c r="E80" s="160">
        <f t="shared" si="10"/>
        <v>12.7152</v>
      </c>
      <c r="F80" s="160">
        <f t="shared" si="8"/>
        <v>108.36176</v>
      </c>
      <c r="G80" s="127"/>
      <c r="H80" s="112">
        <v>1</v>
      </c>
      <c r="I80" s="109">
        <f t="shared" si="9"/>
        <v>1</v>
      </c>
    </row>
    <row r="81" spans="1:9" ht="19.5" customHeight="1">
      <c r="A81" s="48" t="s">
        <v>117</v>
      </c>
      <c r="B81" s="49" t="s">
        <v>80</v>
      </c>
      <c r="C81" s="24">
        <v>1</v>
      </c>
      <c r="D81" s="160">
        <v>174.93</v>
      </c>
      <c r="E81" s="160">
        <f t="shared" si="10"/>
        <v>31.4874</v>
      </c>
      <c r="F81" s="160">
        <f t="shared" si="8"/>
        <v>268.34262</v>
      </c>
      <c r="G81" s="108"/>
      <c r="H81" s="108">
        <v>1</v>
      </c>
      <c r="I81" s="109">
        <f t="shared" si="9"/>
        <v>1</v>
      </c>
    </row>
    <row r="82" spans="1:9" ht="19.5" customHeight="1" thickBot="1">
      <c r="A82" s="116"/>
      <c r="B82" s="72" t="s">
        <v>15</v>
      </c>
      <c r="C82" s="72"/>
      <c r="D82" s="183">
        <f>SUMPRODUCT(D65:D81,C65:C81)*1.3</f>
        <v>1007.1490000000001</v>
      </c>
      <c r="E82" s="183">
        <f>SUMPRODUCT(E65:E81,C65:C81)*1.3</f>
        <v>181.28682</v>
      </c>
      <c r="F82" s="183">
        <f>SUM(F64:F81)</f>
        <v>1188.4358200000001</v>
      </c>
      <c r="G82" s="117">
        <f>SUMPRODUCT(G64:G81,F64:F81)</f>
        <v>0</v>
      </c>
      <c r="H82" s="117">
        <f>SUMPRODUCT(H64:H81,F64:F81)</f>
        <v>1188.4358200000001</v>
      </c>
      <c r="I82" s="211">
        <f>H82+G82</f>
        <v>1188.4358200000001</v>
      </c>
    </row>
    <row r="83" spans="1:9" ht="19.5" customHeight="1" thickTop="1">
      <c r="A83" s="130" t="s">
        <v>118</v>
      </c>
      <c r="B83" s="119" t="s">
        <v>45</v>
      </c>
      <c r="C83" s="21"/>
      <c r="D83" s="188"/>
      <c r="E83" s="188"/>
      <c r="F83" s="184"/>
      <c r="G83" s="131"/>
      <c r="H83" s="131"/>
      <c r="I83" s="212"/>
    </row>
    <row r="84" spans="1:9" ht="19.5" customHeight="1">
      <c r="A84" s="48" t="s">
        <v>119</v>
      </c>
      <c r="B84" s="49" t="s">
        <v>224</v>
      </c>
      <c r="C84" s="24">
        <v>30</v>
      </c>
      <c r="D84" s="160">
        <v>0.36</v>
      </c>
      <c r="E84" s="160">
        <v>0.4</v>
      </c>
      <c r="F84" s="160">
        <f>(E84+D84)*C84*1.3</f>
        <v>29.64</v>
      </c>
      <c r="G84" s="108">
        <v>0.1</v>
      </c>
      <c r="H84" s="108">
        <v>0.9</v>
      </c>
      <c r="I84" s="109">
        <f>H84+G84</f>
        <v>1</v>
      </c>
    </row>
    <row r="85" spans="1:9" ht="19.5" customHeight="1">
      <c r="A85" s="48" t="s">
        <v>120</v>
      </c>
      <c r="B85" s="76" t="s">
        <v>223</v>
      </c>
      <c r="C85" s="28">
        <v>30</v>
      </c>
      <c r="D85" s="189">
        <v>4</v>
      </c>
      <c r="E85" s="189">
        <v>4</v>
      </c>
      <c r="F85" s="160">
        <f>(E85+D85)*C85*1.3</f>
        <v>312</v>
      </c>
      <c r="G85" s="108">
        <v>0.1</v>
      </c>
      <c r="H85" s="108">
        <v>0.9</v>
      </c>
      <c r="I85" s="109">
        <f>H85+G85</f>
        <v>1</v>
      </c>
    </row>
    <row r="86" spans="1:9" ht="19.5" customHeight="1">
      <c r="A86" s="48" t="s">
        <v>121</v>
      </c>
      <c r="B86" s="76" t="s">
        <v>225</v>
      </c>
      <c r="C86" s="28">
        <v>100</v>
      </c>
      <c r="D86" s="160">
        <v>2.78</v>
      </c>
      <c r="E86" s="160">
        <v>2.4</v>
      </c>
      <c r="F86" s="160">
        <f>(E86+D86)*C86*1.3</f>
        <v>673.4</v>
      </c>
      <c r="G86" s="108">
        <v>0.1</v>
      </c>
      <c r="H86" s="108">
        <v>0.9</v>
      </c>
      <c r="I86" s="109">
        <f>H86+G86</f>
        <v>1</v>
      </c>
    </row>
    <row r="87" spans="1:9" ht="19.5" customHeight="1">
      <c r="A87" s="48" t="s">
        <v>122</v>
      </c>
      <c r="B87" s="76" t="s">
        <v>47</v>
      </c>
      <c r="C87" s="28">
        <v>1</v>
      </c>
      <c r="D87" s="189">
        <v>100</v>
      </c>
      <c r="E87" s="189">
        <v>20</v>
      </c>
      <c r="F87" s="160">
        <f>(E87+D87)*C87*1.3</f>
        <v>156</v>
      </c>
      <c r="G87" s="108">
        <v>0.1</v>
      </c>
      <c r="H87" s="108">
        <v>0.9</v>
      </c>
      <c r="I87" s="109">
        <f>H87+G87</f>
        <v>1</v>
      </c>
    </row>
    <row r="88" spans="1:9" ht="19.5" customHeight="1">
      <c r="A88" s="48"/>
      <c r="B88" s="57" t="s">
        <v>15</v>
      </c>
      <c r="C88" s="56"/>
      <c r="D88" s="185">
        <f>SUMPRODUCT(D84:D87,C84:C87)*1.3</f>
        <v>661.44</v>
      </c>
      <c r="E88" s="185">
        <f>SUMPRODUCT(E84:E87,C84:C87)*1.3</f>
        <v>509.6</v>
      </c>
      <c r="F88" s="185">
        <f>SUM(F84:F87)</f>
        <v>1171.04</v>
      </c>
      <c r="G88" s="123">
        <f>SUMPRODUCT(G84:G87,F84:F87)</f>
        <v>117.10400000000001</v>
      </c>
      <c r="H88" s="123">
        <f>SUMPRODUCT(H84:H87,F84:F87)</f>
        <v>1053.936</v>
      </c>
      <c r="I88" s="111">
        <f>H88+G88</f>
        <v>1171.04</v>
      </c>
    </row>
    <row r="89" spans="1:9" ht="19.5" customHeight="1">
      <c r="A89" s="66"/>
      <c r="B89" s="56"/>
      <c r="C89" s="56"/>
      <c r="D89" s="185"/>
      <c r="E89" s="185"/>
      <c r="F89" s="185"/>
      <c r="G89" s="123"/>
      <c r="H89" s="123"/>
      <c r="I89" s="115"/>
    </row>
    <row r="90" spans="1:9" ht="19.5" customHeight="1">
      <c r="A90" s="64" t="s">
        <v>123</v>
      </c>
      <c r="B90" s="57" t="s">
        <v>48</v>
      </c>
      <c r="C90" s="56"/>
      <c r="D90" s="185"/>
      <c r="E90" s="185"/>
      <c r="F90" s="185"/>
      <c r="G90" s="123"/>
      <c r="H90" s="123"/>
      <c r="I90" s="115"/>
    </row>
    <row r="91" spans="1:9" ht="19.5" customHeight="1">
      <c r="A91" s="48" t="s">
        <v>124</v>
      </c>
      <c r="B91" s="49" t="s">
        <v>212</v>
      </c>
      <c r="C91" s="24">
        <v>2</v>
      </c>
      <c r="D91" s="160">
        <v>449.6</v>
      </c>
      <c r="E91" s="189">
        <f>D91*0.025</f>
        <v>11.240000000000002</v>
      </c>
      <c r="F91" s="160">
        <f>(E91+D91)*C91*1.175</f>
        <v>1082.9740000000002</v>
      </c>
      <c r="G91" s="108"/>
      <c r="H91" s="108">
        <v>1</v>
      </c>
      <c r="I91" s="109">
        <f>H91+G91</f>
        <v>1</v>
      </c>
    </row>
    <row r="92" spans="1:9" ht="19.5" customHeight="1">
      <c r="A92" s="48" t="s">
        <v>217</v>
      </c>
      <c r="B92" s="49" t="s">
        <v>213</v>
      </c>
      <c r="C92" s="24">
        <v>1</v>
      </c>
      <c r="D92" s="160">
        <v>861.8</v>
      </c>
      <c r="E92" s="189">
        <f>D92*0.025</f>
        <v>21.545</v>
      </c>
      <c r="F92" s="160">
        <f>(E92+D92)*C92*1.175</f>
        <v>1037.930375</v>
      </c>
      <c r="G92" s="108"/>
      <c r="H92" s="108">
        <v>1</v>
      </c>
      <c r="I92" s="109">
        <f>H92+G92</f>
        <v>1</v>
      </c>
    </row>
    <row r="93" spans="1:9" ht="19.5" customHeight="1">
      <c r="A93" s="48" t="s">
        <v>218</v>
      </c>
      <c r="B93" s="49" t="s">
        <v>214</v>
      </c>
      <c r="C93" s="24">
        <v>1</v>
      </c>
      <c r="D93" s="160">
        <v>62.6</v>
      </c>
      <c r="E93" s="189">
        <f>D93*0.025</f>
        <v>1.5650000000000002</v>
      </c>
      <c r="F93" s="160">
        <f>(E93+D93)*C93*1.175</f>
        <v>75.39387500000001</v>
      </c>
      <c r="G93" s="108"/>
      <c r="H93" s="108">
        <v>1</v>
      </c>
      <c r="I93" s="109">
        <f>H93+G93</f>
        <v>1</v>
      </c>
    </row>
    <row r="94" spans="1:9" ht="19.5" customHeight="1">
      <c r="A94" s="48"/>
      <c r="B94" s="57" t="s">
        <v>15</v>
      </c>
      <c r="C94" s="56"/>
      <c r="D94" s="185">
        <f>SUMPRODUCT(D91:D93,C91:C93)*1.175</f>
        <v>2142.73</v>
      </c>
      <c r="E94" s="185">
        <f>SUMPRODUCT(E91:E93,C91:C93)*1.175</f>
        <v>53.568250000000006</v>
      </c>
      <c r="F94" s="185">
        <f>SUM(F91:F93)</f>
        <v>2196.2982500000003</v>
      </c>
      <c r="G94" s="123">
        <f>SUMPRODUCT(G91:G93,F91:F93)</f>
        <v>0</v>
      </c>
      <c r="H94" s="123">
        <f>SUMPRODUCT(H91:H93,F91:F93)</f>
        <v>2196.2982500000003</v>
      </c>
      <c r="I94" s="111">
        <f>H94+G94</f>
        <v>2196.2982500000003</v>
      </c>
    </row>
    <row r="95" spans="1:9" ht="19.5" customHeight="1">
      <c r="A95" s="66"/>
      <c r="B95" s="56"/>
      <c r="C95" s="57"/>
      <c r="D95" s="173"/>
      <c r="E95" s="173"/>
      <c r="F95" s="173"/>
      <c r="G95" s="110"/>
      <c r="H95" s="110"/>
      <c r="I95" s="111"/>
    </row>
    <row r="96" spans="1:9" ht="19.5" customHeight="1">
      <c r="A96" s="66" t="s">
        <v>125</v>
      </c>
      <c r="B96" s="56" t="s">
        <v>43</v>
      </c>
      <c r="C96" s="57"/>
      <c r="D96" s="173"/>
      <c r="E96" s="173"/>
      <c r="F96" s="50"/>
      <c r="G96" s="17"/>
      <c r="H96" s="194"/>
      <c r="I96" s="18"/>
    </row>
    <row r="97" spans="1:9" ht="19.5" customHeight="1">
      <c r="A97" s="45" t="s">
        <v>126</v>
      </c>
      <c r="B97" s="46" t="s">
        <v>226</v>
      </c>
      <c r="C97" s="28">
        <v>45</v>
      </c>
      <c r="D97" s="189">
        <v>103.26</v>
      </c>
      <c r="E97" s="189">
        <v>30.6</v>
      </c>
      <c r="F97" s="160">
        <f>(E97+D97)*C97*1.175</f>
        <v>7077.847500000001</v>
      </c>
      <c r="G97" s="108">
        <v>0.3</v>
      </c>
      <c r="H97" s="108">
        <v>0.7</v>
      </c>
      <c r="I97" s="109">
        <f>H97+G97</f>
        <v>1</v>
      </c>
    </row>
    <row r="98" spans="1:9" ht="19.5" customHeight="1">
      <c r="A98" s="48"/>
      <c r="B98" s="57" t="s">
        <v>15</v>
      </c>
      <c r="C98" s="57"/>
      <c r="D98" s="173">
        <f>D97*C97*1.175</f>
        <v>5459.8725</v>
      </c>
      <c r="E98" s="173">
        <f>E97*C97*1.175</f>
        <v>1617.9750000000001</v>
      </c>
      <c r="F98" s="173">
        <f>SUM(F97)</f>
        <v>7077.847500000001</v>
      </c>
      <c r="G98" s="110">
        <f>G97*F97</f>
        <v>2123.3542500000003</v>
      </c>
      <c r="H98" s="110">
        <f>H97*F97</f>
        <v>4954.49325</v>
      </c>
      <c r="I98" s="111">
        <f>H98+G98</f>
        <v>7077.847500000001</v>
      </c>
    </row>
    <row r="99" spans="1:9" ht="19.5" customHeight="1">
      <c r="A99" s="64"/>
      <c r="B99" s="57"/>
      <c r="C99" s="57"/>
      <c r="D99" s="173"/>
      <c r="E99" s="173"/>
      <c r="F99" s="50"/>
      <c r="G99" s="110"/>
      <c r="H99" s="194"/>
      <c r="I99" s="18"/>
    </row>
    <row r="100" spans="1:9" ht="19.5" customHeight="1">
      <c r="A100" s="58" t="s">
        <v>127</v>
      </c>
      <c r="B100" s="57" t="s">
        <v>49</v>
      </c>
      <c r="C100" s="57"/>
      <c r="D100" s="173"/>
      <c r="E100" s="173"/>
      <c r="F100" s="70"/>
      <c r="G100" s="17"/>
      <c r="H100" s="194"/>
      <c r="I100" s="18"/>
    </row>
    <row r="101" spans="1:9" ht="19.5" customHeight="1">
      <c r="A101" s="129" t="s">
        <v>128</v>
      </c>
      <c r="B101" s="71" t="s">
        <v>219</v>
      </c>
      <c r="C101" s="28">
        <v>2</v>
      </c>
      <c r="D101" s="189">
        <v>331.11</v>
      </c>
      <c r="E101" s="189">
        <f>D101*0.05</f>
        <v>16.555500000000002</v>
      </c>
      <c r="F101" s="189">
        <f>(E101+D101)*C101*1.25</f>
        <v>869.16375</v>
      </c>
      <c r="G101" s="112"/>
      <c r="H101" s="112">
        <v>1</v>
      </c>
      <c r="I101" s="113">
        <f>H101+G101</f>
        <v>1</v>
      </c>
    </row>
    <row r="102" spans="1:9" ht="19.5" customHeight="1">
      <c r="A102" s="45" t="s">
        <v>129</v>
      </c>
      <c r="B102" s="46" t="s">
        <v>220</v>
      </c>
      <c r="C102" s="28">
        <v>5</v>
      </c>
      <c r="D102" s="189">
        <v>35.18</v>
      </c>
      <c r="E102" s="189">
        <v>3.75</v>
      </c>
      <c r="F102" s="160">
        <f>(E102+D102)*C102*1.25</f>
        <v>243.3125</v>
      </c>
      <c r="G102" s="125"/>
      <c r="H102" s="112">
        <v>1</v>
      </c>
      <c r="I102" s="109">
        <f>H102+G102</f>
        <v>1</v>
      </c>
    </row>
    <row r="103" spans="1:9" ht="19.5" customHeight="1">
      <c r="A103" s="45" t="s">
        <v>130</v>
      </c>
      <c r="B103" s="46" t="s">
        <v>221</v>
      </c>
      <c r="C103" s="28">
        <v>1</v>
      </c>
      <c r="D103" s="189">
        <v>126.14</v>
      </c>
      <c r="E103" s="189">
        <f>D103*0.05</f>
        <v>6.307</v>
      </c>
      <c r="F103" s="160">
        <f>(E103+D103)*C103*1.25</f>
        <v>165.55875</v>
      </c>
      <c r="G103" s="108"/>
      <c r="H103" s="112">
        <v>1</v>
      </c>
      <c r="I103" s="109">
        <f>H103+G103</f>
        <v>1</v>
      </c>
    </row>
    <row r="104" spans="1:9" ht="19.5" customHeight="1">
      <c r="A104" s="45" t="s">
        <v>131</v>
      </c>
      <c r="B104" s="46" t="s">
        <v>84</v>
      </c>
      <c r="C104" s="28">
        <v>1</v>
      </c>
      <c r="D104" s="189">
        <v>20</v>
      </c>
      <c r="E104" s="189">
        <v>160</v>
      </c>
      <c r="F104" s="160">
        <f>(E104+D104)*C104*1.25</f>
        <v>225</v>
      </c>
      <c r="G104" s="108"/>
      <c r="H104" s="112">
        <v>1</v>
      </c>
      <c r="I104" s="109">
        <f>H104+G104</f>
        <v>1</v>
      </c>
    </row>
    <row r="105" spans="1:9" ht="19.5" customHeight="1">
      <c r="A105" s="66"/>
      <c r="B105" s="57" t="s">
        <v>15</v>
      </c>
      <c r="C105" s="57"/>
      <c r="D105" s="173">
        <f>SUMPRODUCT(D101:D104,C101:C104)*1.25</f>
        <v>1230.325</v>
      </c>
      <c r="E105" s="173">
        <f>SUMPRODUCT(E101:E104,C101:C104)*1.25</f>
        <v>272.71000000000004</v>
      </c>
      <c r="F105" s="173">
        <f>SUM(F101:F104)</f>
        <v>1503.035</v>
      </c>
      <c r="G105" s="110">
        <f>SUMPRODUCT(G101:G104,F101:F104)</f>
        <v>0</v>
      </c>
      <c r="H105" s="110">
        <f>SUMPRODUCT(H101:H104,F101:F104)</f>
        <v>1503.035</v>
      </c>
      <c r="I105" s="111">
        <f>H105+G105</f>
        <v>1503.035</v>
      </c>
    </row>
    <row r="106" spans="1:9" ht="19.5" customHeight="1">
      <c r="A106" s="48"/>
      <c r="B106" s="57"/>
      <c r="C106" s="57"/>
      <c r="D106" s="173"/>
      <c r="E106" s="173"/>
      <c r="F106" s="70"/>
      <c r="G106" s="17"/>
      <c r="H106" s="194"/>
      <c r="I106" s="18"/>
    </row>
    <row r="107" spans="1:9" s="162" customFormat="1" ht="19.5" customHeight="1">
      <c r="A107" s="58"/>
      <c r="B107" s="126" t="s">
        <v>70</v>
      </c>
      <c r="C107" s="126"/>
      <c r="D107" s="173">
        <f>D105+D98+D94+D88+D82+D61+D52+D44+D41+D29</f>
        <v>21367.9175</v>
      </c>
      <c r="E107" s="173">
        <f>E105+E98+E94+E88+E82+E61+E52+E44+E41+E29</f>
        <v>8890.480069999998</v>
      </c>
      <c r="F107" s="173">
        <f>F105+F98+F94+F88+F82+F61+F52+F44+F41+F29</f>
        <v>30258.397570000005</v>
      </c>
      <c r="G107" s="173">
        <f>G105+G98+G94+G88+G82+G61+G52+G44+G41+G29</f>
        <v>7944.981750000001</v>
      </c>
      <c r="H107" s="173">
        <f>H105+H98+H94+H88+H82+H61+H52+H44+H41+H29</f>
        <v>22313.41582</v>
      </c>
      <c r="I107" s="173">
        <f>H107+G107</f>
        <v>30258.39757</v>
      </c>
    </row>
    <row r="108" spans="1:9" ht="19.5" customHeight="1">
      <c r="A108" s="48"/>
      <c r="B108" s="57"/>
      <c r="C108" s="57"/>
      <c r="D108" s="173"/>
      <c r="E108" s="173"/>
      <c r="F108" s="70"/>
      <c r="G108" s="17"/>
      <c r="H108" s="194"/>
      <c r="I108" s="18"/>
    </row>
    <row r="109" spans="1:9" ht="19.5" customHeight="1">
      <c r="A109" s="66" t="s">
        <v>132</v>
      </c>
      <c r="B109" s="56" t="s">
        <v>227</v>
      </c>
      <c r="C109" s="56"/>
      <c r="D109" s="185"/>
      <c r="E109" s="185"/>
      <c r="F109" s="69"/>
      <c r="G109" s="5"/>
      <c r="H109" s="195"/>
      <c r="I109" s="6"/>
    </row>
    <row r="110" spans="1:9" ht="19.5" customHeight="1">
      <c r="A110" s="45"/>
      <c r="B110" s="56"/>
      <c r="C110" s="56"/>
      <c r="D110" s="185"/>
      <c r="E110" s="185"/>
      <c r="F110" s="47"/>
      <c r="G110" s="5"/>
      <c r="H110" s="195"/>
      <c r="I110" s="6"/>
    </row>
    <row r="111" spans="1:9" ht="19.5" customHeight="1">
      <c r="A111" s="37" t="s">
        <v>133</v>
      </c>
      <c r="B111" s="77" t="s">
        <v>20</v>
      </c>
      <c r="C111" s="77"/>
      <c r="D111" s="110"/>
      <c r="E111" s="110"/>
      <c r="F111" s="23"/>
      <c r="G111" s="24"/>
      <c r="H111" s="197"/>
      <c r="I111" s="18"/>
    </row>
    <row r="112" spans="1:9" ht="19.5" customHeight="1">
      <c r="A112" s="22" t="s">
        <v>134</v>
      </c>
      <c r="B112" s="78" t="s">
        <v>71</v>
      </c>
      <c r="C112" s="24">
        <v>36</v>
      </c>
      <c r="D112" s="160">
        <v>0</v>
      </c>
      <c r="E112" s="160">
        <v>17.6</v>
      </c>
      <c r="F112" s="160">
        <f>(E112+D112)*C112*1.3</f>
        <v>823.6800000000001</v>
      </c>
      <c r="G112" s="112">
        <v>0.5</v>
      </c>
      <c r="H112" s="112">
        <v>0.5</v>
      </c>
      <c r="I112" s="109">
        <f>H112+G112</f>
        <v>1</v>
      </c>
    </row>
    <row r="113" spans="1:9" ht="19.5" customHeight="1">
      <c r="A113" s="22" t="s">
        <v>135</v>
      </c>
      <c r="B113" s="78" t="s">
        <v>12</v>
      </c>
      <c r="C113" s="24">
        <v>1736</v>
      </c>
      <c r="D113" s="160">
        <v>4.73</v>
      </c>
      <c r="E113" s="160">
        <v>0.9</v>
      </c>
      <c r="F113" s="160">
        <f>(E113+D113)*C113*1.3</f>
        <v>12705.784000000003</v>
      </c>
      <c r="G113" s="112">
        <v>0.5</v>
      </c>
      <c r="H113" s="112">
        <v>0.5</v>
      </c>
      <c r="I113" s="109">
        <f>H113+G113</f>
        <v>1</v>
      </c>
    </row>
    <row r="114" spans="1:9" ht="19.5" customHeight="1">
      <c r="A114" s="22" t="s">
        <v>233</v>
      </c>
      <c r="B114" s="78" t="s">
        <v>16</v>
      </c>
      <c r="C114" s="24">
        <v>18</v>
      </c>
      <c r="D114" s="178">
        <v>253.34</v>
      </c>
      <c r="E114" s="178">
        <v>30</v>
      </c>
      <c r="F114" s="160">
        <f>(E114+D114)*C114*1.3</f>
        <v>6630.156000000001</v>
      </c>
      <c r="G114" s="112">
        <v>0.5</v>
      </c>
      <c r="H114" s="112">
        <v>0.5</v>
      </c>
      <c r="I114" s="109">
        <f>H114+G114</f>
        <v>1</v>
      </c>
    </row>
    <row r="115" spans="1:9" ht="19.5" customHeight="1">
      <c r="A115" s="37"/>
      <c r="B115" s="77" t="s">
        <v>15</v>
      </c>
      <c r="C115" s="77"/>
      <c r="D115" s="110">
        <f>SUMPRODUCT(D112:D114,C112:C114)*1.3</f>
        <v>16602.820000000003</v>
      </c>
      <c r="E115" s="110">
        <f>SUMPRODUCT(E112:E114,C112:C114)*1.3</f>
        <v>3556.8</v>
      </c>
      <c r="F115" s="110">
        <f>SUM(F112:F114)</f>
        <v>20159.620000000003</v>
      </c>
      <c r="G115" s="110">
        <f>SUMPRODUCT(G112:G114,F112:F114)</f>
        <v>10079.810000000001</v>
      </c>
      <c r="H115" s="110">
        <f>SUMPRODUCT(H112:H114,F112:F114)</f>
        <v>10079.810000000001</v>
      </c>
      <c r="I115" s="111">
        <f>H115+G115</f>
        <v>20159.620000000003</v>
      </c>
    </row>
    <row r="116" spans="1:9" ht="19.5" customHeight="1">
      <c r="A116" s="22"/>
      <c r="B116" s="78"/>
      <c r="C116" s="78"/>
      <c r="D116" s="160"/>
      <c r="E116" s="160"/>
      <c r="F116" s="23"/>
      <c r="G116" s="24"/>
      <c r="H116" s="197"/>
      <c r="I116" s="111"/>
    </row>
    <row r="117" spans="1:9" ht="19.5" customHeight="1">
      <c r="A117" s="37" t="s">
        <v>136</v>
      </c>
      <c r="B117" s="77" t="s">
        <v>241</v>
      </c>
      <c r="C117" s="77"/>
      <c r="D117" s="110"/>
      <c r="E117" s="110"/>
      <c r="F117" s="23"/>
      <c r="G117" s="24"/>
      <c r="H117" s="197"/>
      <c r="I117" s="111"/>
    </row>
    <row r="118" spans="1:9" ht="19.5" customHeight="1">
      <c r="A118" s="22" t="s">
        <v>137</v>
      </c>
      <c r="B118" s="78" t="s">
        <v>242</v>
      </c>
      <c r="C118" s="24">
        <v>114</v>
      </c>
      <c r="D118" s="160">
        <v>0</v>
      </c>
      <c r="E118" s="160">
        <v>17.6</v>
      </c>
      <c r="F118" s="160">
        <f>(E118+D118)*C118*1.3</f>
        <v>2608.32</v>
      </c>
      <c r="G118" s="112">
        <v>0.5</v>
      </c>
      <c r="H118" s="112">
        <v>0.5</v>
      </c>
      <c r="I118" s="109">
        <f>H118+G118</f>
        <v>1</v>
      </c>
    </row>
    <row r="119" spans="1:9" ht="19.5" customHeight="1">
      <c r="A119" s="22" t="s">
        <v>138</v>
      </c>
      <c r="B119" s="78" t="s">
        <v>244</v>
      </c>
      <c r="C119" s="24">
        <v>456</v>
      </c>
      <c r="D119" s="178">
        <v>14.86</v>
      </c>
      <c r="E119" s="178">
        <v>10.38</v>
      </c>
      <c r="F119" s="160">
        <f>(E119+D119)*C119*1.3</f>
        <v>14962.272</v>
      </c>
      <c r="G119" s="112">
        <v>0.5</v>
      </c>
      <c r="H119" s="112">
        <v>0.5</v>
      </c>
      <c r="I119" s="109">
        <f>H119+G119</f>
        <v>1</v>
      </c>
    </row>
    <row r="120" spans="1:9" ht="19.5" customHeight="1">
      <c r="A120" s="22" t="s">
        <v>139</v>
      </c>
      <c r="B120" s="78" t="s">
        <v>17</v>
      </c>
      <c r="C120" s="24">
        <v>3430</v>
      </c>
      <c r="D120" s="189">
        <v>4.73</v>
      </c>
      <c r="E120" s="189">
        <v>0.9</v>
      </c>
      <c r="F120" s="160">
        <f>(E120+D120)*C120*1.3</f>
        <v>25104.170000000002</v>
      </c>
      <c r="G120" s="112">
        <v>0.5</v>
      </c>
      <c r="H120" s="112">
        <v>0.5</v>
      </c>
      <c r="I120" s="109">
        <f>H120+G120</f>
        <v>1</v>
      </c>
    </row>
    <row r="121" spans="1:9" ht="19.5" customHeight="1">
      <c r="A121" s="22" t="s">
        <v>243</v>
      </c>
      <c r="B121" s="78" t="s">
        <v>18</v>
      </c>
      <c r="C121" s="24">
        <v>57</v>
      </c>
      <c r="D121" s="178">
        <v>253.34</v>
      </c>
      <c r="E121" s="178">
        <v>30</v>
      </c>
      <c r="F121" s="160">
        <f>(E121+D121)*C121*1.3</f>
        <v>20995.494000000002</v>
      </c>
      <c r="G121" s="112">
        <v>0.5</v>
      </c>
      <c r="H121" s="112">
        <v>0.5</v>
      </c>
      <c r="I121" s="109">
        <f>H121+G121</f>
        <v>1</v>
      </c>
    </row>
    <row r="122" spans="1:9" ht="19.5" customHeight="1">
      <c r="A122" s="37"/>
      <c r="B122" s="77" t="s">
        <v>15</v>
      </c>
      <c r="C122" s="77"/>
      <c r="D122" s="110">
        <f>SUMPRODUCT(D118:D121,C118:C121)*1.3</f>
        <v>48672.57200000001</v>
      </c>
      <c r="E122" s="110">
        <f>SUMPRODUCT(E118:E121,C118:C121)*1.3</f>
        <v>14997.684000000001</v>
      </c>
      <c r="F122" s="110">
        <f>SUM(F118:F121)</f>
        <v>63670.25600000001</v>
      </c>
      <c r="G122" s="110">
        <f>SUMPRODUCT(G118:G121,F118:F121)</f>
        <v>31835.128000000004</v>
      </c>
      <c r="H122" s="110">
        <f>SUMPRODUCT(H118:H121,F118:F121)</f>
        <v>31835.128000000004</v>
      </c>
      <c r="I122" s="111">
        <f>H122+G122</f>
        <v>63670.25600000001</v>
      </c>
    </row>
    <row r="123" spans="1:9" ht="19.5" customHeight="1" thickBot="1">
      <c r="A123" s="209"/>
      <c r="B123" s="210"/>
      <c r="C123" s="210"/>
      <c r="D123" s="117"/>
      <c r="E123" s="117"/>
      <c r="F123" s="213"/>
      <c r="G123" s="74"/>
      <c r="H123" s="214"/>
      <c r="I123" s="211"/>
    </row>
    <row r="124" spans="1:9" ht="19.5" customHeight="1" thickTop="1">
      <c r="A124" s="34" t="s">
        <v>140</v>
      </c>
      <c r="B124" s="215" t="s">
        <v>21</v>
      </c>
      <c r="C124" s="215"/>
      <c r="D124" s="131"/>
      <c r="E124" s="131"/>
      <c r="F124" s="20"/>
      <c r="G124" s="21"/>
      <c r="H124" s="216"/>
      <c r="I124" s="212"/>
    </row>
    <row r="125" spans="1:9" ht="19.5" customHeight="1" thickBot="1">
      <c r="A125" s="22" t="s">
        <v>141</v>
      </c>
      <c r="B125" s="78" t="s">
        <v>24</v>
      </c>
      <c r="C125" s="53">
        <v>10</v>
      </c>
      <c r="D125" s="178">
        <v>14.86</v>
      </c>
      <c r="E125" s="178">
        <v>10.38</v>
      </c>
      <c r="F125" s="160">
        <f>(E125+D125)*C125*1.3</f>
        <v>328.12000000000006</v>
      </c>
      <c r="G125" s="112">
        <v>1</v>
      </c>
      <c r="H125" s="112"/>
      <c r="I125" s="109">
        <f>H125+G125</f>
        <v>1</v>
      </c>
    </row>
    <row r="126" spans="1:9" ht="19.5" customHeight="1" thickTop="1">
      <c r="A126" s="89" t="s">
        <v>142</v>
      </c>
      <c r="B126" s="90" t="s">
        <v>17</v>
      </c>
      <c r="C126" s="21">
        <v>60</v>
      </c>
      <c r="D126" s="189">
        <v>4.73</v>
      </c>
      <c r="E126" s="189">
        <v>0.9</v>
      </c>
      <c r="F126" s="160">
        <f>(E126+D126)*C126*1.3</f>
        <v>439.1400000000001</v>
      </c>
      <c r="G126" s="112">
        <v>1</v>
      </c>
      <c r="H126" s="125"/>
      <c r="I126" s="109">
        <f>H126+G126</f>
        <v>1</v>
      </c>
    </row>
    <row r="127" spans="1:9" ht="19.5" customHeight="1">
      <c r="A127" s="22" t="s">
        <v>143</v>
      </c>
      <c r="B127" s="78" t="s">
        <v>18</v>
      </c>
      <c r="C127" s="24">
        <v>1</v>
      </c>
      <c r="D127" s="178">
        <v>253.34</v>
      </c>
      <c r="E127" s="178">
        <v>30</v>
      </c>
      <c r="F127" s="160">
        <f>(E127+D127)*C127*1.3</f>
        <v>368.34200000000004</v>
      </c>
      <c r="G127" s="112">
        <v>1</v>
      </c>
      <c r="H127" s="108"/>
      <c r="I127" s="109">
        <f>H127+G127</f>
        <v>1</v>
      </c>
    </row>
    <row r="128" spans="1:9" ht="19.5" customHeight="1">
      <c r="A128" s="37"/>
      <c r="B128" s="77" t="s">
        <v>15</v>
      </c>
      <c r="C128" s="77"/>
      <c r="D128" s="110">
        <f>SUMPRODUCT(D125:D127,C125:C127)*1.3</f>
        <v>891.462</v>
      </c>
      <c r="E128" s="110">
        <f>SUMPRODUCT(E125:E127,C125:C127)*1.3</f>
        <v>244.14000000000001</v>
      </c>
      <c r="F128" s="110">
        <f>SUM(F125:F127)</f>
        <v>1135.6020000000003</v>
      </c>
      <c r="G128" s="110">
        <f>SUMPRODUCT(G125:G127,F125:F127)</f>
        <v>1135.6020000000003</v>
      </c>
      <c r="H128" s="110">
        <f>SUMPRODUCT(H125:H127,F125:F127)</f>
        <v>0</v>
      </c>
      <c r="I128" s="111">
        <f>H128+G128</f>
        <v>1135.6020000000003</v>
      </c>
    </row>
    <row r="129" spans="1:9" ht="19.5" customHeight="1">
      <c r="A129" s="37"/>
      <c r="B129" s="77"/>
      <c r="C129" s="77"/>
      <c r="D129" s="110"/>
      <c r="E129" s="110"/>
      <c r="F129" s="16"/>
      <c r="G129" s="17"/>
      <c r="H129" s="194"/>
      <c r="I129" s="111"/>
    </row>
    <row r="130" spans="1:9" ht="19.5" customHeight="1">
      <c r="A130" s="37" t="s">
        <v>144</v>
      </c>
      <c r="B130" s="77" t="s">
        <v>22</v>
      </c>
      <c r="C130" s="77"/>
      <c r="D130" s="110"/>
      <c r="E130" s="110"/>
      <c r="F130" s="16"/>
      <c r="G130" s="17"/>
      <c r="H130" s="194"/>
      <c r="I130" s="111"/>
    </row>
    <row r="131" spans="1:9" ht="19.5" customHeight="1">
      <c r="A131" s="22" t="s">
        <v>145</v>
      </c>
      <c r="B131" s="78" t="s">
        <v>162</v>
      </c>
      <c r="C131" s="24">
        <v>380</v>
      </c>
      <c r="D131" s="160">
        <v>22</v>
      </c>
      <c r="E131" s="160">
        <v>6</v>
      </c>
      <c r="F131" s="160">
        <f>(E131+D131)*C131*1.25</f>
        <v>13300</v>
      </c>
      <c r="G131" s="108">
        <v>0.5</v>
      </c>
      <c r="H131" s="108">
        <v>0.5</v>
      </c>
      <c r="I131" s="109">
        <f>H131+G131</f>
        <v>1</v>
      </c>
    </row>
    <row r="132" spans="1:9" ht="19.5" customHeight="1">
      <c r="A132" s="22" t="s">
        <v>146</v>
      </c>
      <c r="B132" s="78" t="s">
        <v>59</v>
      </c>
      <c r="C132" s="24">
        <v>40</v>
      </c>
      <c r="D132" s="160">
        <v>74</v>
      </c>
      <c r="E132" s="160">
        <v>12</v>
      </c>
      <c r="F132" s="160">
        <f>(E132+D132)*C132*1.25</f>
        <v>4300</v>
      </c>
      <c r="G132" s="108">
        <v>0.5</v>
      </c>
      <c r="H132" s="108">
        <v>0.5</v>
      </c>
      <c r="I132" s="109">
        <f>H132+G132</f>
        <v>1</v>
      </c>
    </row>
    <row r="133" spans="1:9" ht="19.5" customHeight="1">
      <c r="A133" s="22" t="s">
        <v>163</v>
      </c>
      <c r="B133" s="78" t="s">
        <v>164</v>
      </c>
      <c r="C133" s="24">
        <v>1900</v>
      </c>
      <c r="D133" s="160">
        <v>13.89</v>
      </c>
      <c r="E133" s="160">
        <v>6</v>
      </c>
      <c r="F133" s="160">
        <f>(E133+D133)*C133*1.25</f>
        <v>47238.75</v>
      </c>
      <c r="G133" s="112">
        <v>0.5</v>
      </c>
      <c r="H133" s="112">
        <v>0.5</v>
      </c>
      <c r="I133" s="109">
        <f>H133+G133</f>
        <v>1</v>
      </c>
    </row>
    <row r="134" spans="1:9" ht="19.5" customHeight="1">
      <c r="A134" s="22" t="s">
        <v>250</v>
      </c>
      <c r="B134" s="78" t="s">
        <v>248</v>
      </c>
      <c r="C134" s="28">
        <v>3040</v>
      </c>
      <c r="D134" s="160">
        <v>0.41</v>
      </c>
      <c r="E134" s="160">
        <v>0.1</v>
      </c>
      <c r="F134" s="160">
        <f>(E134+D134)*C134*1.25</f>
        <v>1938</v>
      </c>
      <c r="G134" s="112"/>
      <c r="H134" s="112">
        <v>1</v>
      </c>
      <c r="I134" s="109"/>
    </row>
    <row r="135" spans="1:9" ht="19.5" customHeight="1">
      <c r="A135" s="4"/>
      <c r="B135" s="85" t="s">
        <v>15</v>
      </c>
      <c r="C135" s="85"/>
      <c r="D135" s="114">
        <f>SUMPRODUCT(D131:D134,C131:C134)*1.25</f>
        <v>48696.75</v>
      </c>
      <c r="E135" s="114">
        <f>SUMPRODUCT(E131:E134,C131:C134)*1.25</f>
        <v>18080</v>
      </c>
      <c r="F135" s="114">
        <f>SUM(F131:F134)</f>
        <v>66776.75</v>
      </c>
      <c r="G135" s="114">
        <f>SUMPRODUCT(G131:G134,F131:F134)</f>
        <v>32419.375</v>
      </c>
      <c r="H135" s="114">
        <f>SUMPRODUCT(H131:H134,F131:F134)</f>
        <v>34357.375</v>
      </c>
      <c r="I135" s="111">
        <f>H135+G135</f>
        <v>66776.75</v>
      </c>
    </row>
    <row r="136" spans="1:9" ht="19.5" customHeight="1">
      <c r="A136" s="37"/>
      <c r="B136" s="77"/>
      <c r="C136" s="77"/>
      <c r="D136" s="110"/>
      <c r="E136" s="110"/>
      <c r="F136" s="16"/>
      <c r="G136" s="17"/>
      <c r="H136" s="194"/>
      <c r="I136" s="111"/>
    </row>
    <row r="137" spans="1:9" ht="19.5" customHeight="1">
      <c r="A137" s="37" t="s">
        <v>147</v>
      </c>
      <c r="B137" s="77" t="s">
        <v>25</v>
      </c>
      <c r="C137" s="77"/>
      <c r="D137" s="110"/>
      <c r="E137" s="110"/>
      <c r="F137" s="16"/>
      <c r="G137" s="17"/>
      <c r="H137" s="194"/>
      <c r="I137" s="111"/>
    </row>
    <row r="138" spans="1:9" ht="19.5" customHeight="1">
      <c r="A138" s="22" t="s">
        <v>148</v>
      </c>
      <c r="B138" s="78" t="s">
        <v>85</v>
      </c>
      <c r="C138" s="24">
        <v>3</v>
      </c>
      <c r="D138" s="31">
        <v>3346</v>
      </c>
      <c r="E138" s="31">
        <v>120</v>
      </c>
      <c r="F138" s="160">
        <f>(E138+D138)*C138*1.25</f>
        <v>12997.5</v>
      </c>
      <c r="G138" s="112"/>
      <c r="H138" s="112">
        <v>1</v>
      </c>
      <c r="I138" s="109">
        <f>H138+G138</f>
        <v>1</v>
      </c>
    </row>
    <row r="139" spans="1:9" ht="19.5" customHeight="1">
      <c r="A139" s="22" t="s">
        <v>149</v>
      </c>
      <c r="B139" s="78" t="s">
        <v>86</v>
      </c>
      <c r="C139" s="24">
        <v>1</v>
      </c>
      <c r="D139" s="31">
        <v>956</v>
      </c>
      <c r="E139" s="31">
        <v>60</v>
      </c>
      <c r="F139" s="160">
        <f>(E139+D139)*C139*1.25</f>
        <v>1270</v>
      </c>
      <c r="G139" s="112"/>
      <c r="H139" s="112">
        <v>1</v>
      </c>
      <c r="I139" s="109">
        <f>H139+G139</f>
        <v>1</v>
      </c>
    </row>
    <row r="140" spans="1:9" ht="19.5" customHeight="1">
      <c r="A140" s="37"/>
      <c r="B140" s="77" t="s">
        <v>15</v>
      </c>
      <c r="C140" s="77"/>
      <c r="D140" s="110">
        <f>SUMPRODUCT(D138:D139,C138:C139)*1.25</f>
        <v>13742.5</v>
      </c>
      <c r="E140" s="110">
        <f>SUMPRODUCT(E138:E139,C138:C139)*1.25</f>
        <v>525</v>
      </c>
      <c r="F140" s="110">
        <f>SUM(F138:F139)</f>
        <v>14267.5</v>
      </c>
      <c r="G140" s="110">
        <f>SUMPRODUCT(G138:G139,F138:F139)</f>
        <v>0</v>
      </c>
      <c r="H140" s="110">
        <f>SUMPRODUCT(H138:H139,F138:F139)</f>
        <v>14267.5</v>
      </c>
      <c r="I140" s="111">
        <f>H140+G140</f>
        <v>14267.5</v>
      </c>
    </row>
    <row r="141" spans="1:9" ht="19.5" customHeight="1">
      <c r="A141" s="22"/>
      <c r="B141" s="78"/>
      <c r="C141" s="78"/>
      <c r="D141" s="160"/>
      <c r="E141" s="160"/>
      <c r="F141" s="23"/>
      <c r="G141" s="24"/>
      <c r="H141" s="160"/>
      <c r="I141" s="111"/>
    </row>
    <row r="142" spans="1:9" ht="19.5" customHeight="1">
      <c r="A142" s="37" t="s">
        <v>150</v>
      </c>
      <c r="B142" s="77" t="s">
        <v>45</v>
      </c>
      <c r="C142" s="77"/>
      <c r="D142" s="110"/>
      <c r="E142" s="110"/>
      <c r="F142" s="23"/>
      <c r="G142" s="24"/>
      <c r="H142" s="160"/>
      <c r="I142" s="111"/>
    </row>
    <row r="143" spans="1:9" ht="19.5" customHeight="1">
      <c r="A143" s="22" t="s">
        <v>228</v>
      </c>
      <c r="B143" s="168" t="s">
        <v>245</v>
      </c>
      <c r="C143" s="24">
        <v>1193</v>
      </c>
      <c r="D143" s="198">
        <v>2.52</v>
      </c>
      <c r="E143" s="199">
        <v>1.5</v>
      </c>
      <c r="F143" s="178">
        <f>(E143+D143)*C143*1.3</f>
        <v>6234.6179999999995</v>
      </c>
      <c r="G143" s="112">
        <v>0.1</v>
      </c>
      <c r="H143" s="112">
        <v>0.9</v>
      </c>
      <c r="I143" s="109">
        <f>H143+G143</f>
        <v>1</v>
      </c>
    </row>
    <row r="144" spans="1:9" ht="19.5" customHeight="1">
      <c r="A144" s="22" t="s">
        <v>151</v>
      </c>
      <c r="B144" s="44" t="s">
        <v>246</v>
      </c>
      <c r="C144" s="24">
        <v>462</v>
      </c>
      <c r="D144" s="160">
        <v>2.3</v>
      </c>
      <c r="E144" s="160">
        <v>2.2</v>
      </c>
      <c r="F144" s="178">
        <f>(E144+D144)*C144*1.3</f>
        <v>2702.7000000000003</v>
      </c>
      <c r="G144" s="112">
        <v>0.1</v>
      </c>
      <c r="H144" s="112">
        <v>0.9</v>
      </c>
      <c r="I144" s="109">
        <f>H144+G144</f>
        <v>1</v>
      </c>
    </row>
    <row r="145" spans="1:9" ht="19.5" customHeight="1">
      <c r="A145" s="22" t="s">
        <v>152</v>
      </c>
      <c r="B145" s="44" t="s">
        <v>47</v>
      </c>
      <c r="C145" s="24">
        <v>1</v>
      </c>
      <c r="D145" s="160">
        <v>180</v>
      </c>
      <c r="E145" s="160">
        <v>60</v>
      </c>
      <c r="F145" s="178">
        <f>(E145+D145)*C145*1.3</f>
        <v>312</v>
      </c>
      <c r="G145" s="112">
        <v>0.1</v>
      </c>
      <c r="H145" s="112">
        <v>0.9</v>
      </c>
      <c r="I145" s="109">
        <f>H145+G145</f>
        <v>1</v>
      </c>
    </row>
    <row r="146" spans="1:9" ht="19.5" customHeight="1">
      <c r="A146" s="37"/>
      <c r="B146" s="41" t="s">
        <v>15</v>
      </c>
      <c r="C146" s="41"/>
      <c r="D146" s="180">
        <f>SUMPRODUCT(D143:D145,C143:C145)*1.3</f>
        <v>5523.648</v>
      </c>
      <c r="E146" s="180">
        <f>SUMPRODUCT(E143:E145,C143:C145)*1.3</f>
        <v>3725.67</v>
      </c>
      <c r="F146" s="180">
        <f>SUM(F143:F145)</f>
        <v>9249.318</v>
      </c>
      <c r="G146" s="110">
        <f>SUMPRODUCT(G143:G145,F143:F145)</f>
        <v>924.9318000000001</v>
      </c>
      <c r="H146" s="110">
        <f>SUMPRODUCT(H143:H145,F143:F145)</f>
        <v>8324.386199999999</v>
      </c>
      <c r="I146" s="111">
        <f>H146+G146</f>
        <v>9249.318</v>
      </c>
    </row>
    <row r="147" spans="1:9" ht="19.5" customHeight="1">
      <c r="A147" s="22"/>
      <c r="B147" s="78"/>
      <c r="C147" s="78"/>
      <c r="D147" s="160"/>
      <c r="E147" s="160"/>
      <c r="F147" s="23"/>
      <c r="G147" s="24"/>
      <c r="H147" s="197"/>
      <c r="I147" s="111"/>
    </row>
    <row r="148" spans="1:9" s="163" customFormat="1" ht="19.5" customHeight="1">
      <c r="A148" s="37"/>
      <c r="B148" s="126" t="s">
        <v>153</v>
      </c>
      <c r="C148" s="126"/>
      <c r="D148" s="173">
        <f>D146+D140+D135+D128+D122+D115</f>
        <v>134129.752</v>
      </c>
      <c r="E148" s="173">
        <f>E146+E140+E135+E128+E122+E115</f>
        <v>41129.294</v>
      </c>
      <c r="F148" s="173">
        <f>F146+F140+F135+F128+F122+F115</f>
        <v>175259.046</v>
      </c>
      <c r="G148" s="173">
        <f>G146+G140+G135+G128+G122+G115</f>
        <v>76394.8468</v>
      </c>
      <c r="H148" s="173">
        <f>H146+H140+H135+H128+H122+H115</f>
        <v>98864.1992</v>
      </c>
      <c r="I148" s="111">
        <f>H148+G148</f>
        <v>175259.046</v>
      </c>
    </row>
    <row r="149" spans="1:9" ht="19.5" customHeight="1" thickBot="1">
      <c r="A149" s="89"/>
      <c r="B149" s="90"/>
      <c r="C149" s="90"/>
      <c r="D149" s="187"/>
      <c r="E149" s="187"/>
      <c r="F149" s="91"/>
      <c r="G149" s="67"/>
      <c r="H149" s="187"/>
      <c r="I149" s="124"/>
    </row>
    <row r="150" spans="1:9" ht="19.5" customHeight="1" thickBot="1" thickTop="1">
      <c r="A150" s="2"/>
      <c r="B150" s="92" t="s">
        <v>23</v>
      </c>
      <c r="C150" s="92"/>
      <c r="D150" s="8">
        <f>D148+D107+D17</f>
        <v>157129.03757496</v>
      </c>
      <c r="E150" s="8">
        <f>E148+E107+E17</f>
        <v>53253.229254472</v>
      </c>
      <c r="F150" s="8">
        <f>F148+F107+F17</f>
        <v>210503.04357</v>
      </c>
      <c r="G150" s="8">
        <f>G148+G107+G17</f>
        <v>89325.42855000001</v>
      </c>
      <c r="H150" s="8">
        <f>H148+H107+H17</f>
        <v>121177.61502</v>
      </c>
      <c r="I150" s="8">
        <f>H150+G150</f>
        <v>210503.04357</v>
      </c>
    </row>
    <row r="151" spans="1:9" s="162" customFormat="1" ht="19.5" customHeight="1" thickBot="1" thickTop="1">
      <c r="A151" s="204"/>
      <c r="B151" s="205"/>
      <c r="C151" s="205"/>
      <c r="D151" s="133">
        <f>D150/F150</f>
        <v>0.7464454428313708</v>
      </c>
      <c r="E151" s="133">
        <f>E150/F150</f>
        <v>0.2529808042265353</v>
      </c>
      <c r="F151" s="203">
        <f>E151+D151</f>
        <v>0.9994262470579061</v>
      </c>
      <c r="G151" s="133">
        <f>G150/F150</f>
        <v>0.4243426937449292</v>
      </c>
      <c r="H151" s="133">
        <f>H150/F150</f>
        <v>0.5756573062550707</v>
      </c>
      <c r="I151" s="203">
        <f>H151+G151</f>
        <v>1</v>
      </c>
    </row>
    <row r="152" spans="1:9" ht="19.5" customHeight="1" thickTop="1">
      <c r="A152" s="99"/>
      <c r="B152" s="100"/>
      <c r="C152" s="100"/>
      <c r="D152" s="190"/>
      <c r="E152" s="190"/>
      <c r="F152" s="99"/>
      <c r="G152" s="101"/>
      <c r="H152" s="190"/>
      <c r="I152" s="104"/>
    </row>
    <row r="153" spans="1:9" ht="19.5" customHeight="1">
      <c r="A153" s="99"/>
      <c r="B153" s="100"/>
      <c r="C153" s="100"/>
      <c r="D153" s="190"/>
      <c r="E153" s="190"/>
      <c r="F153" s="101"/>
      <c r="G153" s="101"/>
      <c r="H153" s="101"/>
      <c r="I153" s="104"/>
    </row>
    <row r="154" spans="1:9" ht="19.5" customHeight="1">
      <c r="A154" s="99"/>
      <c r="B154" s="100"/>
      <c r="C154" s="100"/>
      <c r="D154" s="190"/>
      <c r="E154" s="221" t="s">
        <v>230</v>
      </c>
      <c r="F154" s="221"/>
      <c r="G154" s="221"/>
      <c r="H154" s="221"/>
      <c r="I154" s="104"/>
    </row>
    <row r="155" spans="1:9" ht="19.5" customHeight="1">
      <c r="A155" s="99"/>
      <c r="B155" s="100"/>
      <c r="C155" s="100"/>
      <c r="D155" s="190"/>
      <c r="E155" s="190"/>
      <c r="F155" s="101"/>
      <c r="G155" s="101"/>
      <c r="H155" s="101"/>
      <c r="I155" s="104"/>
    </row>
    <row r="156" spans="1:9" ht="19.5" customHeight="1">
      <c r="A156" s="99"/>
      <c r="B156" s="100"/>
      <c r="C156" s="100"/>
      <c r="D156" s="190"/>
      <c r="E156" s="190"/>
      <c r="F156" s="99"/>
      <c r="G156" s="101"/>
      <c r="H156" s="190"/>
      <c r="I156" s="104"/>
    </row>
    <row r="157" spans="1:9" ht="19.5" customHeight="1">
      <c r="A157" s="99"/>
      <c r="B157" s="12" t="s">
        <v>159</v>
      </c>
      <c r="C157" s="12"/>
      <c r="D157" s="174"/>
      <c r="E157" s="174"/>
      <c r="F157" s="99"/>
      <c r="G157" s="101"/>
      <c r="H157" s="200"/>
      <c r="I157" s="104"/>
    </row>
    <row r="158" spans="1:9" ht="19.5" customHeight="1">
      <c r="A158" s="99"/>
      <c r="B158" s="12" t="s">
        <v>160</v>
      </c>
      <c r="C158" s="12"/>
      <c r="D158" s="174"/>
      <c r="E158" s="174"/>
      <c r="F158" s="99"/>
      <c r="G158" s="101"/>
      <c r="H158" s="200"/>
      <c r="I158" s="104"/>
    </row>
  </sheetData>
  <sheetProtection/>
  <mergeCells count="7">
    <mergeCell ref="E154:H154"/>
    <mergeCell ref="A1:I1"/>
    <mergeCell ref="A2:I2"/>
    <mergeCell ref="A3:I3"/>
    <mergeCell ref="A5:I5"/>
    <mergeCell ref="G6:H6"/>
    <mergeCell ref="A4:I4"/>
  </mergeCells>
  <printOptions horizontalCentered="1"/>
  <pageMargins left="0" right="0" top="0.3937007874015748" bottom="0" header="0.3937007874015748" footer="0"/>
  <pageSetup horizontalDpi="360" verticalDpi="360" orientation="landscape" paperSize="9" scale="68" r:id="rId1"/>
  <rowBreaks count="3" manualBreakCount="3">
    <brk id="41" max="255" man="1"/>
    <brk id="82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unifal-mg</cp:lastModifiedBy>
  <cp:lastPrinted>2010-05-18T18:21:42Z</cp:lastPrinted>
  <dcterms:created xsi:type="dcterms:W3CDTF">2003-04-24T18:02:07Z</dcterms:created>
  <dcterms:modified xsi:type="dcterms:W3CDTF">2010-05-18T18:25:27Z</dcterms:modified>
  <cp:category/>
  <cp:version/>
  <cp:contentType/>
  <cp:contentStatus/>
</cp:coreProperties>
</file>