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5" windowWidth="9405" windowHeight="5130" activeTab="0"/>
  </bookViews>
  <sheets>
    <sheet name="Planilha" sheetId="1" r:id="rId1"/>
    <sheet name="Cron. Geral " sheetId="2" r:id="rId2"/>
  </sheets>
  <definedNames>
    <definedName name="_xlnm.Print_Area" localSheetId="1">'Cron. Geral '!$A$6:$R$333</definedName>
    <definedName name="_xlnm.Print_Area" localSheetId="0">'Planilha'!$A$1:$J$331</definedName>
  </definedNames>
  <calcPr fullCalcOnLoad="1"/>
</workbook>
</file>

<file path=xl/sharedStrings.xml><?xml version="1.0" encoding="utf-8"?>
<sst xmlns="http://schemas.openxmlformats.org/spreadsheetml/2006/main" count="1589" uniqueCount="715">
  <si>
    <t>11.5</t>
  </si>
  <si>
    <t>14.0</t>
  </si>
  <si>
    <t>und</t>
  </si>
  <si>
    <t>Porta de abrir 1 folha 100x210cm (prancheta encabeçada)</t>
  </si>
  <si>
    <t>Batentes         100x210cm</t>
  </si>
  <si>
    <t>Tubos de queda em   PVC Ø = 100mm</t>
  </si>
  <si>
    <t>Calhas em chapas galvanizadas   nº 24</t>
  </si>
  <si>
    <t>Rufos metálicos  em chapas   nº 24</t>
  </si>
  <si>
    <t>Chapins metálicos de proteção  em chapas  nº  24</t>
  </si>
  <si>
    <t>Tubo de PVC soldável marrom p/ água   Ø = 25mm c/ 6m</t>
  </si>
  <si>
    <t>Tubo de PVC soldável marrom p/ água   Ø = 32mm c/ 6m</t>
  </si>
  <si>
    <t>Tubo de PVC soldável marrom p/ água   Ø = 60mm c/ 6m</t>
  </si>
  <si>
    <t>Tubo de PVC soldável marrom p/ água   Ø = 75mm c/ 6m</t>
  </si>
  <si>
    <t>Hidráulicas</t>
  </si>
  <si>
    <t>INSTALAÇÕES HIDRÁULICAS E SANITÁRIAS</t>
  </si>
  <si>
    <t>Louças</t>
  </si>
  <si>
    <t>Metais</t>
  </si>
  <si>
    <t>Tubo de PVC esgoto  Ø =   40mm  c/ 6m</t>
  </si>
  <si>
    <t>Tubo de PVC esgoto  Ø =   50mm  c/ 6m</t>
  </si>
  <si>
    <t>Tubo de PVC esgoto  Ø =  100mm  c/ 6m</t>
  </si>
  <si>
    <t>Acessórios, conexões, cola, vedarosca, etc.</t>
  </si>
  <si>
    <t>9.1</t>
  </si>
  <si>
    <t>9.2</t>
  </si>
  <si>
    <t>9.3</t>
  </si>
  <si>
    <t>9.4</t>
  </si>
  <si>
    <t>9.5</t>
  </si>
  <si>
    <t>9.6</t>
  </si>
  <si>
    <t>9.7</t>
  </si>
  <si>
    <t>9.8</t>
  </si>
  <si>
    <t>9.9</t>
  </si>
  <si>
    <t>8.10</t>
  </si>
  <si>
    <t>8.11</t>
  </si>
  <si>
    <t>8.12</t>
  </si>
  <si>
    <t>8.13</t>
  </si>
  <si>
    <t>8.14</t>
  </si>
  <si>
    <t>8.15</t>
  </si>
  <si>
    <t>8.16</t>
  </si>
  <si>
    <t>8.17</t>
  </si>
  <si>
    <t>8.18</t>
  </si>
  <si>
    <t>8.20</t>
  </si>
  <si>
    <t>8.21</t>
  </si>
  <si>
    <t>8.22</t>
  </si>
  <si>
    <t>8.23</t>
  </si>
  <si>
    <t>8.25</t>
  </si>
  <si>
    <t>8.26</t>
  </si>
  <si>
    <t>8.27</t>
  </si>
  <si>
    <t>8.28</t>
  </si>
  <si>
    <t>8.29</t>
  </si>
  <si>
    <t>8.30</t>
  </si>
  <si>
    <t>8.31</t>
  </si>
  <si>
    <t>8.32</t>
  </si>
  <si>
    <t>8.33</t>
  </si>
  <si>
    <t>8.34</t>
  </si>
  <si>
    <t>8.35</t>
  </si>
  <si>
    <t>8.36</t>
  </si>
  <si>
    <t>8.37</t>
  </si>
  <si>
    <t>8.38</t>
  </si>
  <si>
    <t>8.39</t>
  </si>
  <si>
    <t>8.40</t>
  </si>
  <si>
    <t>8.41</t>
  </si>
  <si>
    <t>8.42</t>
  </si>
  <si>
    <t>8.45</t>
  </si>
  <si>
    <t>8.46</t>
  </si>
  <si>
    <t>8.47</t>
  </si>
  <si>
    <t>8.48</t>
  </si>
  <si>
    <t>8.49</t>
  </si>
  <si>
    <t>8.50</t>
  </si>
  <si>
    <t>8.51</t>
  </si>
  <si>
    <t>8.52</t>
  </si>
  <si>
    <t xml:space="preserve">Impermeabilização das marquizes </t>
  </si>
  <si>
    <t>Tanque de Louça c/ coluna</t>
  </si>
  <si>
    <t>Mictório c/ sifão acoplado de louça, branco</t>
  </si>
  <si>
    <t>2.8</t>
  </si>
  <si>
    <t>Piso cerâmico 40x40cm PEI5</t>
  </si>
  <si>
    <t>Escavação mecânica de estacas Ø = 38cm tipo Strauss</t>
  </si>
  <si>
    <t>Vigas do Fosso            aço</t>
  </si>
  <si>
    <t>Escavação mecânica de estacas Ø = 25cm tipo perfurada</t>
  </si>
  <si>
    <t>Estacas  Ø = 38cm     aço</t>
  </si>
  <si>
    <t>Estacas  Ø = 25cm     aço</t>
  </si>
  <si>
    <t>2.10</t>
  </si>
  <si>
    <t>Escavação manual  das vigas do fosso</t>
  </si>
  <si>
    <t>3.6</t>
  </si>
  <si>
    <t>1.5</t>
  </si>
  <si>
    <t>1.6</t>
  </si>
  <si>
    <t>Luva soldável Ø = 60mm</t>
  </si>
  <si>
    <t>Luva soldável Ø = 32mm</t>
  </si>
  <si>
    <t>Tê 90° Ø = 60mm</t>
  </si>
  <si>
    <t>Caixa de Inspeção simples de alvenaria  60x60cm</t>
  </si>
  <si>
    <t>Caixa de Inspeção simples de alvenaria  80x80cm</t>
  </si>
  <si>
    <t>Vávula p/ lavatório, tanque e pia  Ø = 1"</t>
  </si>
  <si>
    <t>Bucha de redução longa  Ø = 50mm - 40mm</t>
  </si>
  <si>
    <t>Curva 90° curta   Ø =  40mm</t>
  </si>
  <si>
    <t>Curva 90° curta   Ø =  100mm</t>
  </si>
  <si>
    <t>Curva 45° longa  Ø =  100mm</t>
  </si>
  <si>
    <t>Curva 45° longa  Ø =  40mm</t>
  </si>
  <si>
    <t>Curva 90° longa   Ø =  100mm</t>
  </si>
  <si>
    <t>Joelho 90°  Ø = 40mm</t>
  </si>
  <si>
    <t>Joelho 90°  Ø = 100mm</t>
  </si>
  <si>
    <t>Joelho 90°  Ø = 50mm</t>
  </si>
  <si>
    <t>Junção simples Ø = 100mm - 50mm</t>
  </si>
  <si>
    <t>Junção simples Ø = 50mm - 50mm</t>
  </si>
  <si>
    <t>Luva simples     Ø = 100mm</t>
  </si>
  <si>
    <t>Tê 90°                Ø = 40mm</t>
  </si>
  <si>
    <t>Tê 90°                Ø = 50mm</t>
  </si>
  <si>
    <t>Tê 90°                Ø = 100mm</t>
  </si>
  <si>
    <t xml:space="preserve">Tê 90° c/ red.     Ø = 100mm - 50mm </t>
  </si>
  <si>
    <t>Vaso sanitário c/ caixa de descarga acoplada, branco</t>
  </si>
  <si>
    <t>Limpeza e entrega final</t>
  </si>
  <si>
    <t>Tubo de PVC soldável marrom p/ água   Ø = 40mm c/ 6m</t>
  </si>
  <si>
    <t>Curva 90° soldável Ø = 32mm</t>
  </si>
  <si>
    <t>Curva 90° soldável Ø = 40mm</t>
  </si>
  <si>
    <t>Curva 90° soldável Ø = 60mm</t>
  </si>
  <si>
    <t>Bucha de Redução soldável curta Ø = 32mm - 25mm</t>
  </si>
  <si>
    <t>Bucha de Redução soldável curta Ø = 40mm - 32mm</t>
  </si>
  <si>
    <t>Bucha de Redução soldável curta Ø = 50mm - 40mm</t>
  </si>
  <si>
    <t>Bucha de Redução soldável curta Ø = 75mm - 60mm</t>
  </si>
  <si>
    <t>Bucha de Redução soldável longa Ø = 60mm - 32mm</t>
  </si>
  <si>
    <t>Kit de segurança p/ deficiente físico</t>
  </si>
  <si>
    <t>Pastilha de porcelana 5x5cm</t>
  </si>
  <si>
    <t>6.6</t>
  </si>
  <si>
    <t>Batentes          160x210cm</t>
  </si>
  <si>
    <t>Porta de abrir 2 folha 160x210cm (prancheta ancabeçada)</t>
  </si>
  <si>
    <t>ITEM</t>
  </si>
  <si>
    <t>DESCRIÇÃO</t>
  </si>
  <si>
    <t>UNID</t>
  </si>
  <si>
    <t>QUANT.</t>
  </si>
  <si>
    <t>PREÇO TOTAL</t>
  </si>
  <si>
    <t>1.0</t>
  </si>
  <si>
    <t>SERVIÇOS PRELIMINARES:</t>
  </si>
  <si>
    <t xml:space="preserve"> </t>
  </si>
  <si>
    <t>1.1</t>
  </si>
  <si>
    <t>1.2</t>
  </si>
  <si>
    <t>1.3</t>
  </si>
  <si>
    <t>1.4</t>
  </si>
  <si>
    <t>Subtotal</t>
  </si>
  <si>
    <t>2.0</t>
  </si>
  <si>
    <t>FUNDAÇÕES:</t>
  </si>
  <si>
    <t>2.1</t>
  </si>
  <si>
    <t>2.2</t>
  </si>
  <si>
    <t>2.3</t>
  </si>
  <si>
    <t>2.4</t>
  </si>
  <si>
    <t>kg</t>
  </si>
  <si>
    <t>2.5</t>
  </si>
  <si>
    <t>2.6</t>
  </si>
  <si>
    <t>2.7</t>
  </si>
  <si>
    <t>3.0</t>
  </si>
  <si>
    <t>ESTRUTURA:</t>
  </si>
  <si>
    <t>3.1</t>
  </si>
  <si>
    <t xml:space="preserve">                                      aço</t>
  </si>
  <si>
    <t>3.2</t>
  </si>
  <si>
    <t>3.3</t>
  </si>
  <si>
    <t>3.4</t>
  </si>
  <si>
    <t>4.0</t>
  </si>
  <si>
    <t>5.0</t>
  </si>
  <si>
    <t>VEDAÇÃO:</t>
  </si>
  <si>
    <t>5.1</t>
  </si>
  <si>
    <t>5.2</t>
  </si>
  <si>
    <t>Alvenaria tijolo maciço comum 1 vez</t>
  </si>
  <si>
    <t>6.0</t>
  </si>
  <si>
    <t>REVESTIMENTO:</t>
  </si>
  <si>
    <t>6.1</t>
  </si>
  <si>
    <t>6.2</t>
  </si>
  <si>
    <t>Emboço</t>
  </si>
  <si>
    <t>6.3</t>
  </si>
  <si>
    <t>Reboco</t>
  </si>
  <si>
    <t>7.0</t>
  </si>
  <si>
    <t>PAVIMENTAÇÃO:</t>
  </si>
  <si>
    <t>7.1</t>
  </si>
  <si>
    <t>7.2</t>
  </si>
  <si>
    <t>7.3</t>
  </si>
  <si>
    <t>7.4</t>
  </si>
  <si>
    <t>7.5</t>
  </si>
  <si>
    <t>8.0</t>
  </si>
  <si>
    <t>unid</t>
  </si>
  <si>
    <t>m</t>
  </si>
  <si>
    <t>Vb</t>
  </si>
  <si>
    <t>9.0</t>
  </si>
  <si>
    <t>10.0</t>
  </si>
  <si>
    <t>11.0</t>
  </si>
  <si>
    <t>ESQUADRIAS DE MADEIRA</t>
  </si>
  <si>
    <t>11.1</t>
  </si>
  <si>
    <t>11.2</t>
  </si>
  <si>
    <t>11.3</t>
  </si>
  <si>
    <t>Alizares</t>
  </si>
  <si>
    <t>12.0</t>
  </si>
  <si>
    <t>FERRAGENS</t>
  </si>
  <si>
    <t>12.1</t>
  </si>
  <si>
    <t>Parafusos para dobradiças</t>
  </si>
  <si>
    <t>COBERTURA</t>
  </si>
  <si>
    <t>13.1</t>
  </si>
  <si>
    <t>14.1</t>
  </si>
  <si>
    <t>DIVERSOS</t>
  </si>
  <si>
    <t>TOTAL GERAL</t>
  </si>
  <si>
    <t xml:space="preserve">                                     concreto          fck = 20Mpa</t>
  </si>
  <si>
    <t>3.5</t>
  </si>
  <si>
    <t>m²</t>
  </si>
  <si>
    <t>m³</t>
  </si>
  <si>
    <t>Kg</t>
  </si>
  <si>
    <t>Escavação manual  de blocos</t>
  </si>
  <si>
    <t>Escavação manual  de baldrames</t>
  </si>
  <si>
    <t>6.4</t>
  </si>
  <si>
    <t>6.5</t>
  </si>
  <si>
    <t xml:space="preserve"> SETOR DE ENGENHARIA E PROJETOS</t>
  </si>
  <si>
    <t>FORRO</t>
  </si>
  <si>
    <t>Forro de gesso em placas 60x60cm</t>
  </si>
  <si>
    <t>4.1</t>
  </si>
  <si>
    <t>4.2</t>
  </si>
  <si>
    <t>4.3</t>
  </si>
  <si>
    <t>Pilares                            formas</t>
  </si>
  <si>
    <t>Vigas                              formas</t>
  </si>
  <si>
    <t>Laje maciça                    formas</t>
  </si>
  <si>
    <t>Escada                           formas</t>
  </si>
  <si>
    <t>Batentes          90x210cm</t>
  </si>
  <si>
    <t>Porta de abrir 1 folha 90x210cm (prancheta encabeçada)</t>
  </si>
  <si>
    <t>Batentes          80x210cm</t>
  </si>
  <si>
    <t>Porta de abrir 1 folha 80x210cm (prancheta encabeçada)</t>
  </si>
  <si>
    <t>11.4</t>
  </si>
  <si>
    <t>Marcação da obra (topografia, nivelamento, posicionamento das fundações)</t>
  </si>
  <si>
    <t>TOTAL</t>
  </si>
  <si>
    <t>MÊS</t>
  </si>
  <si>
    <t>MATERIAL</t>
  </si>
  <si>
    <t>MDO</t>
  </si>
  <si>
    <t>SINAPI</t>
  </si>
  <si>
    <t>VINICIUS ADELINO DA FONSECA</t>
  </si>
  <si>
    <t>ENGº CIVIL - CREA 26.567/D</t>
  </si>
  <si>
    <t>ESQUADRIAS DE ALUMÍNIO</t>
  </si>
  <si>
    <t>Contramarcos</t>
  </si>
  <si>
    <t>Contramarco de alumínio                    J1  345x160x120cm</t>
  </si>
  <si>
    <t>Contramarco de alumínio                    J2  340x160x120cm</t>
  </si>
  <si>
    <t>Contramarco de alumínio                    J8  550x160x120cm</t>
  </si>
  <si>
    <t>Contramarco de alumínio                    J9  650x160x120cm</t>
  </si>
  <si>
    <t>Contramarco de alumínio                  J10  200x120x120cm</t>
  </si>
  <si>
    <t>Contramarco de alumínio                  J11  225x160x120cm</t>
  </si>
  <si>
    <t>Contramarco de alumínio                  J12  290x160x120cm</t>
  </si>
  <si>
    <t>Contramarco de alumínio                  J13  240x160x120cm</t>
  </si>
  <si>
    <t>Contramarco de alumínio                  J14  245x160x120cm</t>
  </si>
  <si>
    <t>Contramarco de alumínio                  J15  250x160x120cm</t>
  </si>
  <si>
    <t>Portas</t>
  </si>
  <si>
    <t>Janelas</t>
  </si>
  <si>
    <t>Divisória naval tipo colmeia c/ vidros</t>
  </si>
  <si>
    <t>Escadas Internas Laterais</t>
  </si>
  <si>
    <t>Escada Externa</t>
  </si>
  <si>
    <t>Espelho de pedra luminária de                          170x17cm              # = 2cm</t>
  </si>
  <si>
    <t>Piso de pedra luminária       de                          170x30cm              # = 2cm</t>
  </si>
  <si>
    <t xml:space="preserve">Piso de pedra luminária    p/ os patamares  de   20x40cm              # = 2cm                          </t>
  </si>
  <si>
    <t>PINTURA</t>
  </si>
  <si>
    <t>Esmalte Sintético</t>
  </si>
  <si>
    <t>Acessórios, fita crepe, solventes, rolos, etc.</t>
  </si>
  <si>
    <t>Barras antipânico p/ portas de 2folhas c/ fechadura e chave</t>
  </si>
  <si>
    <t>Corrimão Tubular duplo (Ver Caderno de encargos)</t>
  </si>
  <si>
    <t>Guarda Corpo e corrimão Tubular duplo ( Ver de Caderno de Encargos)</t>
  </si>
  <si>
    <t xml:space="preserve">Contramarco de alumínio p/ porta  120x210cm </t>
  </si>
  <si>
    <t xml:space="preserve">Contramarco de alumínio p/ porta  180x210cm </t>
  </si>
  <si>
    <t xml:space="preserve">Contramarco de alumínio p/ porta   400x220cm </t>
  </si>
  <si>
    <t xml:space="preserve">Contramarco de alumínio p/ porta  100x210cm </t>
  </si>
  <si>
    <t xml:space="preserve">Contramarco de alumínio p/ porta  090x210cm </t>
  </si>
  <si>
    <t xml:space="preserve">Contramarco de alumínio p/ porta  080x210cm </t>
  </si>
  <si>
    <t xml:space="preserve">Contramarco de alumínio p/ porta  080x180cm </t>
  </si>
  <si>
    <t xml:space="preserve">Contramarco de alumínio p/ porta  060x180cm </t>
  </si>
  <si>
    <t>Forro de gesso em placas 60x60cm c/ junta de dilatação (baguete)</t>
  </si>
  <si>
    <t>6.7</t>
  </si>
  <si>
    <t>Estrutura de metálica</t>
  </si>
  <si>
    <t xml:space="preserve">                                     concreto         fck = 25Mpa</t>
  </si>
  <si>
    <t xml:space="preserve">                                      concreto         fck = 25Mpa</t>
  </si>
  <si>
    <t>07592</t>
  </si>
  <si>
    <t>01449</t>
  </si>
  <si>
    <t>00031</t>
  </si>
  <si>
    <t xml:space="preserve">                                     aço</t>
  </si>
  <si>
    <t>Blocos                          formas</t>
  </si>
  <si>
    <t>01524</t>
  </si>
  <si>
    <t>Baldrames                   formas</t>
  </si>
  <si>
    <t>13424</t>
  </si>
  <si>
    <t>3.7</t>
  </si>
  <si>
    <t>Laje Treliça de cobertura</t>
  </si>
  <si>
    <t>Laje Treliça de piso</t>
  </si>
  <si>
    <t>13650</t>
  </si>
  <si>
    <t>01522</t>
  </si>
  <si>
    <t>Alvenaria tijolo maciço comum ½ vez</t>
  </si>
  <si>
    <t>02406</t>
  </si>
  <si>
    <t>05964</t>
  </si>
  <si>
    <t>03315</t>
  </si>
  <si>
    <t>Gesso em teto sobre laje treliçada</t>
  </si>
  <si>
    <t>Cerâmica 20x20cm PEI3</t>
  </si>
  <si>
    <t>01317</t>
  </si>
  <si>
    <t>04396</t>
  </si>
  <si>
    <t xml:space="preserve">Soleira em granito cinza              30 x 120cm  # = 2cm p/ moldura do elevador </t>
  </si>
  <si>
    <t>10841</t>
  </si>
  <si>
    <t>Espelho lateral em granito cinza 30 x 210cm  # 2cm p/ moldura do elevador</t>
  </si>
  <si>
    <t>Espelho frontal em granito cinza 20 x 140cm  # 2cm p/ moldura do elevador</t>
  </si>
  <si>
    <t>Espelho frontal em granito cinza 20 x 210cm  # 2cm p/ moldura do elevador</t>
  </si>
  <si>
    <t>Preg.211/2009</t>
  </si>
  <si>
    <t xml:space="preserve">Rodapé em cerâmico  h = 7cm  </t>
  </si>
  <si>
    <t>Preg.211/2010</t>
  </si>
  <si>
    <t>Regularização de contrapiso em argamassa de cimento /areia traço 1:3</t>
  </si>
  <si>
    <t xml:space="preserve">Rodapé em granito cinza   h = 8cm          # = 2cm     </t>
  </si>
  <si>
    <t xml:space="preserve">Espelho de granito de granito cinza de       110x17cm     # = 2cm  </t>
  </si>
  <si>
    <t>Piso de granito cinza de                               110x30cm     # = 2cm</t>
  </si>
  <si>
    <t xml:space="preserve">Piso de granito cinza  p/ os patamares de  120x120cm   # = 2cm                          </t>
  </si>
  <si>
    <t>09868</t>
  </si>
  <si>
    <t>09869</t>
  </si>
  <si>
    <t>09874</t>
  </si>
  <si>
    <t>09873</t>
  </si>
  <si>
    <t>09871</t>
  </si>
  <si>
    <t>01957</t>
  </si>
  <si>
    <t>01958</t>
  </si>
  <si>
    <t>01925</t>
  </si>
  <si>
    <t>00112</t>
  </si>
  <si>
    <t>00104</t>
  </si>
  <si>
    <t>00829</t>
  </si>
  <si>
    <t>00812</t>
  </si>
  <si>
    <t>00819</t>
  </si>
  <si>
    <t>00823</t>
  </si>
  <si>
    <t>00814</t>
  </si>
  <si>
    <t>03903</t>
  </si>
  <si>
    <t>07143</t>
  </si>
  <si>
    <t>07136</t>
  </si>
  <si>
    <t>06140</t>
  </si>
  <si>
    <t>11684</t>
  </si>
  <si>
    <t>09835</t>
  </si>
  <si>
    <t>09838</t>
  </si>
  <si>
    <t>09836</t>
  </si>
  <si>
    <t>05103</t>
  </si>
  <si>
    <t>20086</t>
  </si>
  <si>
    <t>01933</t>
  </si>
  <si>
    <t>01965</t>
  </si>
  <si>
    <t>01966</t>
  </si>
  <si>
    <t>01970</t>
  </si>
  <si>
    <t>20154</t>
  </si>
  <si>
    <t>20157</t>
  </si>
  <si>
    <t>20155</t>
  </si>
  <si>
    <t>10835</t>
  </si>
  <si>
    <t>03662</t>
  </si>
  <si>
    <t>07097</t>
  </si>
  <si>
    <t>07091</t>
  </si>
  <si>
    <t>11655</t>
  </si>
  <si>
    <t>06089</t>
  </si>
  <si>
    <t>07227</t>
  </si>
  <si>
    <t>00141</t>
  </si>
  <si>
    <t>Tratamento das juntas de dilatação de piso , parede e teto</t>
  </si>
  <si>
    <t>00191</t>
  </si>
  <si>
    <t>04992</t>
  </si>
  <si>
    <t>04987</t>
  </si>
  <si>
    <t>04989</t>
  </si>
  <si>
    <t>00186</t>
  </si>
  <si>
    <t>Fechadura para porta interna</t>
  </si>
  <si>
    <t>11477</t>
  </si>
  <si>
    <t>02435</t>
  </si>
  <si>
    <r>
      <t xml:space="preserve">Dobradiças de latão cromado 3 </t>
    </r>
    <r>
      <rPr>
        <sz val="12"/>
        <rFont val="Arial"/>
        <family val="2"/>
      </rPr>
      <t>½</t>
    </r>
    <r>
      <rPr>
        <sz val="12"/>
        <rFont val="Arial"/>
        <family val="2"/>
      </rPr>
      <t>" (4 p/ porta)</t>
    </r>
  </si>
  <si>
    <t>Telha de aço zincado trapezoidal  # = 0,5mm</t>
  </si>
  <si>
    <t>07243</t>
  </si>
  <si>
    <t>01118</t>
  </si>
  <si>
    <t>Acessórios, parafusos, conexões em PVC, vedantes, arruelas, etc.</t>
  </si>
  <si>
    <t>04812</t>
  </si>
  <si>
    <t>Banc.de granito pol.c/150x60cm p/cuba aço inox 56x34x18cm</t>
  </si>
  <si>
    <t>13.0</t>
  </si>
  <si>
    <t>7.6</t>
  </si>
  <si>
    <t>7.7</t>
  </si>
  <si>
    <t>7.8</t>
  </si>
  <si>
    <t>7.9</t>
  </si>
  <si>
    <t>7.10</t>
  </si>
  <si>
    <t>7.11</t>
  </si>
  <si>
    <t>7.12</t>
  </si>
  <si>
    <t>7.13</t>
  </si>
  <si>
    <t>7.14</t>
  </si>
  <si>
    <t>7.15</t>
  </si>
  <si>
    <t>16.0</t>
  </si>
  <si>
    <t>16.1</t>
  </si>
  <si>
    <t>16.2</t>
  </si>
  <si>
    <t>16.3</t>
  </si>
  <si>
    <t>16.4</t>
  </si>
  <si>
    <t>16.5</t>
  </si>
  <si>
    <t>16.6</t>
  </si>
  <si>
    <t>6.8</t>
  </si>
  <si>
    <t>6.9</t>
  </si>
  <si>
    <t>6.10</t>
  </si>
  <si>
    <t>6.11</t>
  </si>
  <si>
    <t>6.12</t>
  </si>
  <si>
    <t>09880</t>
  </si>
  <si>
    <t>10507</t>
  </si>
  <si>
    <t>Joelho 90° soldável redução c/ bucha de latão Ø = 25mm - ½"</t>
  </si>
  <si>
    <t>Dobradiças de latão cromado 3 ½" (4 p/ porta)</t>
  </si>
  <si>
    <t>Mola fecha porta p/ banheiros</t>
  </si>
  <si>
    <t>1º MÊS</t>
  </si>
  <si>
    <t>2º MÊS</t>
  </si>
  <si>
    <t>3º MÊS</t>
  </si>
  <si>
    <t>4º MÊS</t>
  </si>
  <si>
    <t>5º MÊS</t>
  </si>
  <si>
    <t>6º MÊS</t>
  </si>
  <si>
    <t>7º MÊS</t>
  </si>
  <si>
    <t>8º MÊS</t>
  </si>
  <si>
    <t>9º MÊS</t>
  </si>
  <si>
    <t>10º MÊS</t>
  </si>
  <si>
    <t>11º MÊS</t>
  </si>
  <si>
    <t>MINISTÉRIO DA EDUCAÇÃO - UNIVERSIDADE FEDERAL DE ALFENAS</t>
  </si>
  <si>
    <t>PLANILHA DE CUSTOS - ANEXO II</t>
  </si>
  <si>
    <t>MINISTÉRIO DA EDUCAÇÃO - UNIVERSIDAE FEDERAL DE ALFENAS</t>
  </si>
  <si>
    <t>CRONOGRAMA - ANEXO III</t>
  </si>
  <si>
    <t>Alvenaria tijolo furado ½ vez       15x20x30cm (9 furos)</t>
  </si>
  <si>
    <t>Alvenaria tijolo furado 1vez         15x20x30cm (9 furos)</t>
  </si>
  <si>
    <t>07271</t>
  </si>
  <si>
    <t>Procedimentos Administrativos (licenças, taxas, aprovação de planta e placas)</t>
  </si>
  <si>
    <t>Limpeza do terreno</t>
  </si>
  <si>
    <t>Remoção de Entulho (Ver Especificações Técnicas )</t>
  </si>
  <si>
    <t>Instalação de Canteiro (escritórios, depósito, etc.)</t>
  </si>
  <si>
    <t xml:space="preserve">Fech. do canteiro c/ tapumes em chapa compensada # = 14mm e pontaletes </t>
  </si>
  <si>
    <t xml:space="preserve">                                                        Compactação</t>
  </si>
  <si>
    <t xml:space="preserve">                                                        Empréstimo</t>
  </si>
  <si>
    <t>1.7</t>
  </si>
  <si>
    <t>1.8</t>
  </si>
  <si>
    <t>Baldrames                  formas</t>
  </si>
  <si>
    <t xml:space="preserve">Rodapé em granito cinza                                           h = 8cm        # = 2cm     </t>
  </si>
  <si>
    <t>Contramarco de alumínio                    J3  440x160x120cm</t>
  </si>
  <si>
    <t>Contramarco de alumínio                    J4  310x160x120cm</t>
  </si>
  <si>
    <t>Contramarco de alumínio                    J5  320x160x120cm</t>
  </si>
  <si>
    <t>Contramarco de alumínio                    J6  300x160x120cm</t>
  </si>
  <si>
    <t>Contramarco de alumínio                    J7  190x160x120cm</t>
  </si>
  <si>
    <t>Contramarco de alumínio                  J16  150x080x200cm</t>
  </si>
  <si>
    <t>Contramarco de alumínio                  J17  090x160x120cm</t>
  </si>
  <si>
    <t>Contramarco de alumínio                  J18  260x080x200cm</t>
  </si>
  <si>
    <t>Contramarco de alumínio                  J19  150x160x120cm</t>
  </si>
  <si>
    <t>Janela de alumínio                    J1  345x160x120cm</t>
  </si>
  <si>
    <t>Janela de alumínio                    J2  340x160x120cm</t>
  </si>
  <si>
    <t>Janela de alumínio                    J3  440x160x120cm</t>
  </si>
  <si>
    <t>Janela de alumínio                    J4  310x160x120cm</t>
  </si>
  <si>
    <t>Janela de alumínio                    J5  320x160x120cm</t>
  </si>
  <si>
    <t>Janela de alumínio                    J6  300x160x120cm</t>
  </si>
  <si>
    <t>Janela de alumínio                    J7  190x160x120cm</t>
  </si>
  <si>
    <t>Janela de alumínio                    J8  550x160x120cm</t>
  </si>
  <si>
    <t>Janela de alumínio                    J9  650x160x120cm</t>
  </si>
  <si>
    <t>Janela de alumínio                  J10  200x120x120cm</t>
  </si>
  <si>
    <t>Janela de alumínio                  J11  225x160x120cm</t>
  </si>
  <si>
    <t>Janela de alumínio                  J12  290x160x120cm</t>
  </si>
  <si>
    <t>Janela de alumínio                  J13  240x160x120cm</t>
  </si>
  <si>
    <t>Janela de alumínio                  J14  245x160x120cm</t>
  </si>
  <si>
    <t>Janela de alumínio                  J15  250x160x120cm</t>
  </si>
  <si>
    <t>Janela de alumínio                  J16  150x080x200cm</t>
  </si>
  <si>
    <t>Janela de alumínio                  J17  090x160x120cm</t>
  </si>
  <si>
    <t>Janela de alumínio                  J18  260x080x200cm</t>
  </si>
  <si>
    <t>Janela de alumínio                  J19  150x160x120cm</t>
  </si>
  <si>
    <t xml:space="preserve">Porta  120x210cm </t>
  </si>
  <si>
    <t xml:space="preserve">Porta  180x210cm </t>
  </si>
  <si>
    <t xml:space="preserve">Porta   400x220cm </t>
  </si>
  <si>
    <t xml:space="preserve">Porta  100x210cm </t>
  </si>
  <si>
    <t xml:space="preserve">Porta  090x210cm </t>
  </si>
  <si>
    <t xml:space="preserve">Porta  080x210cm </t>
  </si>
  <si>
    <t xml:space="preserve">Porta  080x180cm </t>
  </si>
  <si>
    <t xml:space="preserve">Porta  060x180cm </t>
  </si>
  <si>
    <t>Estrutura metálica</t>
  </si>
  <si>
    <t>Movimentação de Terra                  Corte</t>
  </si>
  <si>
    <t>5.3</t>
  </si>
  <si>
    <t>5.4</t>
  </si>
  <si>
    <t>5.5</t>
  </si>
  <si>
    <t>5.6</t>
  </si>
  <si>
    <t>5.7</t>
  </si>
  <si>
    <t>5.8</t>
  </si>
  <si>
    <t>5.9</t>
  </si>
  <si>
    <t>5.10</t>
  </si>
  <si>
    <t>6.13</t>
  </si>
  <si>
    <t>6.14</t>
  </si>
  <si>
    <t>6.15</t>
  </si>
  <si>
    <t>7.16</t>
  </si>
  <si>
    <t>7.17</t>
  </si>
  <si>
    <t>7.18</t>
  </si>
  <si>
    <t>7.19</t>
  </si>
  <si>
    <t>7.20</t>
  </si>
  <si>
    <t>7.21</t>
  </si>
  <si>
    <t>7.22</t>
  </si>
  <si>
    <t>7.23</t>
  </si>
  <si>
    <t>7.24</t>
  </si>
  <si>
    <t>7.25</t>
  </si>
  <si>
    <t>7.26</t>
  </si>
  <si>
    <t>7.27</t>
  </si>
  <si>
    <t>7.28</t>
  </si>
  <si>
    <t>7.29</t>
  </si>
  <si>
    <t>7.30</t>
  </si>
  <si>
    <t>7.31</t>
  </si>
  <si>
    <t>7.32</t>
  </si>
  <si>
    <t>7.33</t>
  </si>
  <si>
    <t>7.34</t>
  </si>
  <si>
    <t>7.35</t>
  </si>
  <si>
    <t>7.36</t>
  </si>
  <si>
    <t>7.37</t>
  </si>
  <si>
    <t>7.38</t>
  </si>
  <si>
    <t>7.39</t>
  </si>
  <si>
    <t>7.40</t>
  </si>
  <si>
    <t>7.41</t>
  </si>
  <si>
    <t>7.42</t>
  </si>
  <si>
    <t>7.43</t>
  </si>
  <si>
    <t>7.44</t>
  </si>
  <si>
    <t>7.45</t>
  </si>
  <si>
    <t>7.46</t>
  </si>
  <si>
    <t>7.47</t>
  </si>
  <si>
    <t>7.48</t>
  </si>
  <si>
    <t>7.49</t>
  </si>
  <si>
    <t>7.50</t>
  </si>
  <si>
    <t>7.51</t>
  </si>
  <si>
    <t>7.52</t>
  </si>
  <si>
    <t>7.53</t>
  </si>
  <si>
    <t>7.54</t>
  </si>
  <si>
    <t>7.55</t>
  </si>
  <si>
    <t>7.56</t>
  </si>
  <si>
    <t>7.57</t>
  </si>
  <si>
    <t>7.58</t>
  </si>
  <si>
    <t>7.59</t>
  </si>
  <si>
    <t>7.60</t>
  </si>
  <si>
    <t>7.61</t>
  </si>
  <si>
    <t>7.62</t>
  </si>
  <si>
    <t>7.63</t>
  </si>
  <si>
    <t>7.64</t>
  </si>
  <si>
    <t>7.65</t>
  </si>
  <si>
    <t>7.66</t>
  </si>
  <si>
    <t>7.67</t>
  </si>
  <si>
    <t>7.68</t>
  </si>
  <si>
    <t>7.69</t>
  </si>
  <si>
    <t>7.70</t>
  </si>
  <si>
    <t>7.71</t>
  </si>
  <si>
    <t>7.72</t>
  </si>
  <si>
    <t>7.73</t>
  </si>
  <si>
    <t>7.74</t>
  </si>
  <si>
    <t>7.75</t>
  </si>
  <si>
    <t>7.76</t>
  </si>
  <si>
    <t>7.77</t>
  </si>
  <si>
    <t>7.78</t>
  </si>
  <si>
    <t>7.79</t>
  </si>
  <si>
    <t>8.19</t>
  </si>
  <si>
    <t>8.24</t>
  </si>
  <si>
    <t>8.43</t>
  </si>
  <si>
    <t>8.44</t>
  </si>
  <si>
    <t>8.53</t>
  </si>
  <si>
    <t>8.54</t>
  </si>
  <si>
    <t>10.1</t>
  </si>
  <si>
    <t>10.2</t>
  </si>
  <si>
    <t>10.3</t>
  </si>
  <si>
    <t>PRÉDIO B - UNIDADE II</t>
  </si>
  <si>
    <t xml:space="preserve"> PRÉDIO B - UNIDADE II </t>
  </si>
  <si>
    <t>Padrão de entrada de água (concessionária local)</t>
  </si>
  <si>
    <t>Padrão de entrada de energia elétrica (concessionária local)</t>
  </si>
  <si>
    <t>13597</t>
  </si>
  <si>
    <t>1.9</t>
  </si>
  <si>
    <t xml:space="preserve">Contrapiso de concreto fck= 11Mpa  # = 6cm </t>
  </si>
  <si>
    <t>Reg. de contrapiso (externo) em argamassa de cimento /areia traço 1:3</t>
  </si>
  <si>
    <t>Soleira de granito cinza p/ porta  25x100cm</t>
  </si>
  <si>
    <t xml:space="preserve">Espelho de granito cinza  100x17cm      # = 2cm  </t>
  </si>
  <si>
    <t xml:space="preserve">Piso de granito cinza       100x30cm      # = 2cm </t>
  </si>
  <si>
    <t xml:space="preserve">Piso de granito cinza p/ os patamares 92x92cm   # = 2cm                         </t>
  </si>
  <si>
    <t>Escada Interna Central</t>
  </si>
  <si>
    <t>6.16</t>
  </si>
  <si>
    <t>6.17</t>
  </si>
  <si>
    <t>6.18</t>
  </si>
  <si>
    <t>ESQUADRIAS METÁLICAS</t>
  </si>
  <si>
    <t>Escada tipo marinheiro c/ gaiola de 80x520cm  aço CA50A  Ø = 16,0mm</t>
  </si>
  <si>
    <t xml:space="preserve">Porta em chapa de aço # = 1,21mm (chapa nº 18) de 80x80cm p/ alçapão </t>
  </si>
  <si>
    <t xml:space="preserve">Porta em chapa de aço # = 1,21mm (chapa nº 18) de 100x210cm </t>
  </si>
  <si>
    <t>12.2</t>
  </si>
  <si>
    <t>12.3</t>
  </si>
  <si>
    <t>12.4</t>
  </si>
  <si>
    <t>12.5</t>
  </si>
  <si>
    <t>12.6</t>
  </si>
  <si>
    <t>12.7</t>
  </si>
  <si>
    <t>VIDRAÇARIA</t>
  </si>
  <si>
    <t>15.0</t>
  </si>
  <si>
    <t>15.1</t>
  </si>
  <si>
    <t>15.2</t>
  </si>
  <si>
    <t>15.3</t>
  </si>
  <si>
    <t>15.4</t>
  </si>
  <si>
    <t>15.5</t>
  </si>
  <si>
    <t>Massa corrida acrílica</t>
  </si>
  <si>
    <t>Peitoril p/ janelas em granito polido de 30cm</t>
  </si>
  <si>
    <t>16.7</t>
  </si>
  <si>
    <t>16.8</t>
  </si>
  <si>
    <t>16.9</t>
  </si>
  <si>
    <t>Divisória em granito  polido # = 3cm p/ banheiro</t>
  </si>
  <si>
    <t xml:space="preserve">Contrapiso de concreto fck= 11Mpa (externo)  # = 6cm </t>
  </si>
  <si>
    <t>8.1</t>
  </si>
  <si>
    <t>8.3</t>
  </si>
  <si>
    <t>8.4</t>
  </si>
  <si>
    <t>8.6</t>
  </si>
  <si>
    <t>8.7</t>
  </si>
  <si>
    <t>Joelho 90° soldável redução c/ bucha de latão Ø = 25mm - ¾"</t>
  </si>
  <si>
    <t>Curva 90° soldável Ø = 25mm</t>
  </si>
  <si>
    <t>Adaptador soldável curto c/ bolsa-rosca p/ registro Ø = 32mm - 1"</t>
  </si>
  <si>
    <t>Adaptador soldável curto c/ bolsa-rosca p/ registro Ø = 40mm - 1 ¼"</t>
  </si>
  <si>
    <r>
      <t xml:space="preserve">Adaptador soldável curto c/ bolsa-rosca p/ registro Ø = 75mm - 2 </t>
    </r>
    <r>
      <rPr>
        <sz val="12"/>
        <rFont val="Arial"/>
        <family val="2"/>
      </rPr>
      <t>½</t>
    </r>
    <r>
      <rPr>
        <sz val="12"/>
        <rFont val="Arial"/>
        <family val="2"/>
      </rPr>
      <t>"</t>
    </r>
  </si>
  <si>
    <t>Adaptador sold.c/ flange livre p/ cx. dágua  Ø = 75mm - 2 ½"</t>
  </si>
  <si>
    <t>Bucha de Redução soldável longa Ø = 60mm - 40mm</t>
  </si>
  <si>
    <t>Joelho 90° soldável redução c/ rosca      Ø = 25mm - ½"</t>
  </si>
  <si>
    <t>Tê 90° Ø = 25mm</t>
  </si>
  <si>
    <t>Tê 90° c/ redução soldável Ø = 32mm - 25mm</t>
  </si>
  <si>
    <r>
      <t xml:space="preserve">Bolsa de ligação p/ vaso sanitário  Ø = 1 </t>
    </r>
    <r>
      <rPr>
        <sz val="12"/>
        <rFont val="Arial"/>
        <family val="2"/>
      </rPr>
      <t>½</t>
    </r>
    <r>
      <rPr>
        <sz val="12"/>
        <rFont val="Arial"/>
        <family val="2"/>
      </rPr>
      <t>"</t>
    </r>
  </si>
  <si>
    <r>
      <t xml:space="preserve">Engate flexível cromado c/ canopla  Ø = </t>
    </r>
    <r>
      <rPr>
        <sz val="12"/>
        <rFont val="Arial"/>
        <family val="2"/>
      </rPr>
      <t>½</t>
    </r>
    <r>
      <rPr>
        <sz val="11.4"/>
        <rFont val="Arial"/>
        <family val="2"/>
      </rPr>
      <t>"    c=</t>
    </r>
    <r>
      <rPr>
        <sz val="12"/>
        <rFont val="Arial"/>
        <family val="2"/>
      </rPr>
      <t>40cm</t>
    </r>
  </si>
  <si>
    <t>Tubo de ligação latão cromado c/ canopla p/ vaso sanitário 38mm</t>
  </si>
  <si>
    <t>Caixa sifonada  Ø = 100x100x50</t>
  </si>
  <si>
    <t>Caixa sifonada  Ø = 150x150x50</t>
  </si>
  <si>
    <r>
      <t xml:space="preserve">Sifão flexível  Ø =  1" - 1 </t>
    </r>
    <r>
      <rPr>
        <sz val="12"/>
        <rFont val="Arial"/>
        <family val="2"/>
      </rPr>
      <t>½</t>
    </r>
    <r>
      <rPr>
        <sz val="12"/>
        <rFont val="Arial"/>
        <family val="2"/>
      </rPr>
      <t>"</t>
    </r>
  </si>
  <si>
    <t>Sifão flexível  Ø =  1" - 2"</t>
  </si>
  <si>
    <t>Sifão flexível p/ mictório  Ø =  1¼" - 2"</t>
  </si>
  <si>
    <t>Joelho 90° c/ visita   Ø = 100mm - 50mm</t>
  </si>
  <si>
    <r>
      <t xml:space="preserve">Joelho 90° c/ anel p/ esgoto secundário Ø = 40mm - 1 </t>
    </r>
    <r>
      <rPr>
        <sz val="12"/>
        <rFont val="Arial"/>
        <family val="2"/>
      </rPr>
      <t>½</t>
    </r>
    <r>
      <rPr>
        <sz val="12"/>
        <rFont val="Arial"/>
        <family val="2"/>
      </rPr>
      <t>"</t>
    </r>
  </si>
  <si>
    <r>
      <t xml:space="preserve">Torneira cromada p/ lavatório     Ø = 25mm - </t>
    </r>
    <r>
      <rPr>
        <sz val="12"/>
        <rFont val="Arial"/>
        <family val="2"/>
      </rPr>
      <t>½</t>
    </r>
    <r>
      <rPr>
        <sz val="12"/>
        <rFont val="Arial"/>
        <family val="2"/>
      </rPr>
      <t xml:space="preserve">"  </t>
    </r>
  </si>
  <si>
    <r>
      <t xml:space="preserve">Torneira cromada p/pia               Ø = 25mm - </t>
    </r>
    <r>
      <rPr>
        <sz val="12"/>
        <rFont val="Arial"/>
        <family val="2"/>
      </rPr>
      <t>½</t>
    </r>
    <r>
      <rPr>
        <sz val="12"/>
        <rFont val="Arial"/>
        <family val="2"/>
      </rPr>
      <t>"</t>
    </r>
  </si>
  <si>
    <r>
      <t xml:space="preserve">Torneira cromada p/ tanque        Ø = 25mm - </t>
    </r>
    <r>
      <rPr>
        <sz val="12"/>
        <rFont val="Arial"/>
        <family val="2"/>
      </rPr>
      <t>¾</t>
    </r>
    <r>
      <rPr>
        <sz val="12"/>
        <rFont val="Arial"/>
        <family val="2"/>
      </rPr>
      <t>"</t>
    </r>
  </si>
  <si>
    <r>
      <t xml:space="preserve">Registro de gaveta bruto industrial  Ø = 2 </t>
    </r>
    <r>
      <rPr>
        <sz val="12"/>
        <rFont val="Arial"/>
        <family val="2"/>
      </rPr>
      <t>½</t>
    </r>
    <r>
      <rPr>
        <sz val="12"/>
        <rFont val="Arial"/>
        <family val="2"/>
      </rPr>
      <t>"</t>
    </r>
  </si>
  <si>
    <t>Registro de gaveta bruto industrial  Ø = 2"</t>
  </si>
  <si>
    <r>
      <t xml:space="preserve">Registro de gaveta c/ conopla cromada  Ø = 1 </t>
    </r>
    <r>
      <rPr>
        <sz val="12"/>
        <rFont val="Arial"/>
        <family val="2"/>
      </rPr>
      <t>½</t>
    </r>
    <r>
      <rPr>
        <sz val="12"/>
        <rFont val="Arial"/>
        <family val="2"/>
      </rPr>
      <t>"</t>
    </r>
  </si>
  <si>
    <r>
      <t>Registro de gaveta c/ conopla cromada  Ø = 1</t>
    </r>
    <r>
      <rPr>
        <sz val="12"/>
        <rFont val="Arial"/>
        <family val="2"/>
      </rPr>
      <t>"</t>
    </r>
  </si>
  <si>
    <r>
      <t xml:space="preserve">Vávula p/ mictorio Pressmatic </t>
    </r>
    <r>
      <rPr>
        <sz val="12"/>
        <rFont val="Arial"/>
        <family val="2"/>
      </rPr>
      <t>¾</t>
    </r>
    <r>
      <rPr>
        <sz val="12"/>
        <rFont val="Arial"/>
        <family val="2"/>
      </rPr>
      <t>"</t>
    </r>
  </si>
  <si>
    <t>Lavatório de louça c/ coluna, branco, tamanho médio</t>
  </si>
  <si>
    <t>Esgoto Sanitário</t>
  </si>
  <si>
    <t>Esgoto Pluvial</t>
  </si>
  <si>
    <t>Tubo de PVC esgoto  Ø =  150mm  c/ 6m</t>
  </si>
  <si>
    <t>Caixa de Inspeção simples de alvenaria  80x80cm c/ grelha metálica</t>
  </si>
  <si>
    <t xml:space="preserve">Curva 90° longa   Ø = 150mm </t>
  </si>
  <si>
    <t>Joelho 90°  Ø = 150mm</t>
  </si>
  <si>
    <t>Luva de correr     Ø = 150mm</t>
  </si>
  <si>
    <t>Luva de correr     Ø = 200mm</t>
  </si>
  <si>
    <t>Redução excêntrica de Ø = 150mm - 100mm</t>
  </si>
  <si>
    <t>21022</t>
  </si>
  <si>
    <t>Porta de correr em vidro temp.inco.de 495x290cm #=10mm c/bandeira fixa</t>
  </si>
  <si>
    <r>
      <t xml:space="preserve">Madeira roliça p/ escoramento em peças de  </t>
    </r>
    <r>
      <rPr>
        <sz val="12"/>
        <rFont val="Calibri"/>
        <family val="2"/>
      </rPr>
      <t>±</t>
    </r>
    <r>
      <rPr>
        <sz val="12"/>
        <rFont val="Arial"/>
        <family val="2"/>
      </rPr>
      <t xml:space="preserve"> 4m</t>
    </r>
  </si>
  <si>
    <t>10426</t>
  </si>
  <si>
    <t>10430</t>
  </si>
  <si>
    <t>10422</t>
  </si>
  <si>
    <t>20271</t>
  </si>
  <si>
    <t>8.2</t>
  </si>
  <si>
    <t>8.5</t>
  </si>
  <si>
    <t>8.8</t>
  </si>
  <si>
    <t>8.9</t>
  </si>
  <si>
    <t>20065</t>
  </si>
  <si>
    <t>09819</t>
  </si>
  <si>
    <t>Tubo de PVC  esgoto Ø =  200mm   c/ 6m</t>
  </si>
  <si>
    <t>Caixas dágua de fibra c/ tampa 5000 litros</t>
  </si>
  <si>
    <t>06015</t>
  </si>
  <si>
    <t xml:space="preserve">Escavação manual de estacas Ø = 25cm </t>
  </si>
  <si>
    <t>01525</t>
  </si>
  <si>
    <t>7.80</t>
  </si>
  <si>
    <t>7.81</t>
  </si>
  <si>
    <t>7.82</t>
  </si>
  <si>
    <t>7.83</t>
  </si>
  <si>
    <t>7.84</t>
  </si>
  <si>
    <r>
      <t xml:space="preserve">Madeira roliça p/ escoramento em peças de  </t>
    </r>
    <r>
      <rPr>
        <sz val="12"/>
        <rFont val="Calibri"/>
        <family val="2"/>
      </rPr>
      <t>± 4m</t>
    </r>
  </si>
  <si>
    <t>01355/74075</t>
  </si>
  <si>
    <t>5.11</t>
  </si>
  <si>
    <t>Requadração em gesso de vigas, cantos, quinas e vãos</t>
  </si>
  <si>
    <t>Fundo Preparador de paredes (interno incluindo tetos e vigas e externo)</t>
  </si>
  <si>
    <t>Tinta acrílica fosca (interno incluindo tetos e vigas e externo)</t>
  </si>
  <si>
    <t>73927/05995</t>
  </si>
  <si>
    <t>Chapisco (incluindo chapisco rolado de teto e viga)</t>
  </si>
  <si>
    <t>05994/00375</t>
  </si>
  <si>
    <t>Escavação mecânica de estacas Ø = 38cm (trado helicoidal)</t>
  </si>
  <si>
    <t>74134/04052</t>
  </si>
  <si>
    <t>73954/07356</t>
  </si>
  <si>
    <t>Instalação de Canteiro (escritórios, depósito, vastiários, sanitários, etc.)</t>
  </si>
  <si>
    <t>TOTAL C/ BDI</t>
  </si>
  <si>
    <t>BDI %</t>
  </si>
  <si>
    <t>C/ BDI MÉDIO = 28%</t>
  </si>
  <si>
    <t>-</t>
  </si>
  <si>
    <t>Janela de alumínio c/ vidros                    J1  345x160x120cm</t>
  </si>
  <si>
    <t>Janela de alumínio c/ vidros                   J2  340x160x120cm</t>
  </si>
  <si>
    <t>Janela de alumínio c/ vidros                   J3  440x160x120cm</t>
  </si>
  <si>
    <t>Janela de alumínio c/ vidros                   J4  310x160x120cm</t>
  </si>
  <si>
    <t>Janela de alumínio c/ vidros                  J5  320x160x120cm</t>
  </si>
  <si>
    <t>Janela de alumínio c/ vidros                  J6  300x160x120cm</t>
  </si>
  <si>
    <t>Janela de alumínio c/ vidros                   J7  190x160x120cm</t>
  </si>
  <si>
    <t>Janela de alumínio c/ vidros                   J8  550x160x120cm</t>
  </si>
  <si>
    <t>Janela de alumínio c/ vidros                   J9  650x160x120cm</t>
  </si>
  <si>
    <t>Janela de alumínio c/ vidros                 J10  200x120x120cm</t>
  </si>
  <si>
    <t>Janela de alumínio c/ vidros                 J11  225x160x120cm</t>
  </si>
  <si>
    <t>Janela de alumínio c/ vidros                 J12  290x160x120cm</t>
  </si>
  <si>
    <t>Janela de alumínio c/ vidros                 J13  240x160x120cm</t>
  </si>
  <si>
    <t>Janela de alumínio c/ vidros                 J14  245x160x120cm</t>
  </si>
  <si>
    <t>Janela de alumínio c/ vidros                 J15  250x160x120cm</t>
  </si>
  <si>
    <t>Janela de alumínio c/ vidros                 J16  150x080x200cm</t>
  </si>
  <si>
    <t>Janela de alumínio c/ vidros                 J17  090x160x120cm</t>
  </si>
  <si>
    <t>Janela de alumínio c/ vidros                 J18  260x080x200cm</t>
  </si>
  <si>
    <t>Janela de alumínio c/ vidros                 J19  150x160x120cm</t>
  </si>
  <si>
    <t xml:space="preserve">Porta  de alumínio c/ vidros  120x210cm </t>
  </si>
  <si>
    <t xml:space="preserve">Porta  de alumínio c/ vidros  180x210cm </t>
  </si>
  <si>
    <t xml:space="preserve">Porta  de alumínio c/ vidros  400x220cm </t>
  </si>
  <si>
    <t xml:space="preserve">Porta  de alumínio c/ vidros  100x210cm </t>
  </si>
  <si>
    <t xml:space="preserve">Porta  de alumínio c/ vidros   90x210cm </t>
  </si>
  <si>
    <t xml:space="preserve">Porta  de alumínio c/ vidros   80x210cm </t>
  </si>
  <si>
    <t xml:space="preserve">Porta  de alumínio c/ vidros   80x180cm </t>
  </si>
  <si>
    <t xml:space="preserve">Porta  de alumínio c/ vidros   60x180cm </t>
  </si>
  <si>
    <t>20147</t>
  </si>
  <si>
    <t>01956</t>
  </si>
  <si>
    <t>00108</t>
  </si>
  <si>
    <t>00109</t>
  </si>
  <si>
    <t>00083</t>
  </si>
  <si>
    <t>00815</t>
  </si>
  <si>
    <t>03522</t>
  </si>
  <si>
    <t>03864</t>
  </si>
  <si>
    <t>07139</t>
  </si>
  <si>
    <t>11713</t>
  </si>
  <si>
    <t>06148</t>
  </si>
  <si>
    <t>20262</t>
  </si>
  <si>
    <t>10836</t>
  </si>
  <si>
    <t>03659</t>
  </si>
  <si>
    <t>03899</t>
  </si>
  <si>
    <t>655</t>
  </si>
  <si>
    <t>01972</t>
  </si>
  <si>
    <t>20131</t>
  </si>
  <si>
    <t>20151</t>
  </si>
  <si>
    <t>03833</t>
  </si>
  <si>
    <t>03836</t>
  </si>
  <si>
    <t>20034</t>
  </si>
  <si>
    <t>Movimentação de Terra                Corte</t>
  </si>
  <si>
    <t>Alfenas, 22 de outubro de 2010.</t>
  </si>
  <si>
    <t xml:space="preserve">                                  concreto          fck = 20Mpa</t>
  </si>
  <si>
    <t>Blocos                        formas</t>
  </si>
  <si>
    <t xml:space="preserve">                                  aço</t>
  </si>
  <si>
    <t xml:space="preserve">                                  concreto         fck = 30Mpa</t>
  </si>
  <si>
    <t>Vigas do Fosso           aço</t>
  </si>
  <si>
    <t xml:space="preserve">                                      concreto         fck = 30Mpa</t>
  </si>
  <si>
    <t>Laje maciça                     formas</t>
  </si>
  <si>
    <t xml:space="preserve">Torneira cromada p/ lavatório     Ø = 25mm - ½"  automática 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</si>
</sst>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0.0"/>
    <numFmt numFmtId="182" formatCode="General_)"/>
    <numFmt numFmtId="183" formatCode="0.0%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.4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2"/>
      <name val="Calibri"/>
      <family val="2"/>
    </font>
    <font>
      <sz val="14"/>
      <name val="Arial"/>
      <family val="2"/>
    </font>
    <font>
      <sz val="10.5"/>
      <name val="Arial"/>
      <family val="2"/>
    </font>
    <font>
      <b/>
      <sz val="10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medium"/>
      <right style="medium"/>
      <top style="double"/>
      <bottom style="medium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231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181" fontId="0" fillId="0" borderId="0" xfId="0" applyNumberFormat="1" applyFont="1" applyAlignment="1">
      <alignment horizontal="center"/>
    </xf>
    <xf numFmtId="181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 horizontal="right"/>
    </xf>
    <xf numFmtId="0" fontId="4" fillId="0" borderId="10" xfId="0" applyFont="1" applyBorder="1" applyAlignment="1">
      <alignment horizontal="center"/>
    </xf>
    <xf numFmtId="181" fontId="4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181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181" fontId="5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right"/>
    </xf>
    <xf numFmtId="4" fontId="1" fillId="0" borderId="0" xfId="0" applyNumberFormat="1" applyFont="1" applyAlignment="1">
      <alignment horizontal="right"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 horizontal="center"/>
    </xf>
    <xf numFmtId="4" fontId="1" fillId="0" borderId="0" xfId="0" applyNumberFormat="1" applyFont="1" applyAlignment="1">
      <alignment horizontal="center"/>
    </xf>
    <xf numFmtId="4" fontId="5" fillId="0" borderId="1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1" fontId="4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/>
    </xf>
    <xf numFmtId="4" fontId="0" fillId="0" borderId="0" xfId="0" applyNumberFormat="1" applyFont="1" applyAlignment="1">
      <alignment horizontal="center"/>
    </xf>
    <xf numFmtId="181" fontId="0" fillId="0" borderId="0" xfId="0" applyNumberFormat="1" applyAlignment="1">
      <alignment horizontal="center"/>
    </xf>
    <xf numFmtId="0" fontId="5" fillId="0" borderId="11" xfId="0" applyFont="1" applyBorder="1" applyAlignment="1">
      <alignment horizontal="center"/>
    </xf>
    <xf numFmtId="0" fontId="8" fillId="0" borderId="0" xfId="0" applyFont="1" applyAlignment="1">
      <alignment horizontal="center"/>
    </xf>
    <xf numFmtId="4" fontId="5" fillId="0" borderId="0" xfId="0" applyNumberFormat="1" applyFont="1" applyAlignment="1">
      <alignment horizontal="center"/>
    </xf>
    <xf numFmtId="4" fontId="8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181" fontId="8" fillId="0" borderId="0" xfId="0" applyNumberFormat="1" applyFont="1" applyAlignment="1">
      <alignment horizontal="center"/>
    </xf>
    <xf numFmtId="4" fontId="4" fillId="0" borderId="10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181" fontId="0" fillId="0" borderId="10" xfId="0" applyNumberFormat="1" applyBorder="1" applyAlignment="1">
      <alignment/>
    </xf>
    <xf numFmtId="4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/>
    </xf>
    <xf numFmtId="2" fontId="4" fillId="0" borderId="10" xfId="0" applyNumberFormat="1" applyFont="1" applyBorder="1" applyAlignment="1">
      <alignment/>
    </xf>
    <xf numFmtId="0" fontId="4" fillId="0" borderId="10" xfId="0" applyFont="1" applyFill="1" applyBorder="1" applyAlignment="1">
      <alignment/>
    </xf>
    <xf numFmtId="4" fontId="4" fillId="0" borderId="12" xfId="0" applyNumberFormat="1" applyFont="1" applyBorder="1" applyAlignment="1">
      <alignment horizontal="right"/>
    </xf>
    <xf numFmtId="181" fontId="4" fillId="0" borderId="13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181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81" fontId="3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right" vertical="center"/>
    </xf>
    <xf numFmtId="0" fontId="4" fillId="0" borderId="14" xfId="0" applyFont="1" applyBorder="1" applyAlignment="1">
      <alignment horizontal="center"/>
    </xf>
    <xf numFmtId="0" fontId="3" fillId="0" borderId="14" xfId="0" applyFont="1" applyBorder="1" applyAlignment="1">
      <alignment/>
    </xf>
    <xf numFmtId="181" fontId="4" fillId="0" borderId="14" xfId="0" applyNumberFormat="1" applyFont="1" applyBorder="1" applyAlignment="1">
      <alignment horizontal="center"/>
    </xf>
    <xf numFmtId="4" fontId="4" fillId="0" borderId="14" xfId="0" applyNumberFormat="1" applyFont="1" applyBorder="1" applyAlignment="1">
      <alignment horizontal="right"/>
    </xf>
    <xf numFmtId="4" fontId="3" fillId="0" borderId="14" xfId="0" applyNumberFormat="1" applyFont="1" applyBorder="1" applyAlignment="1">
      <alignment horizontal="right"/>
    </xf>
    <xf numFmtId="0" fontId="4" fillId="0" borderId="15" xfId="0" applyFont="1" applyBorder="1" applyAlignment="1">
      <alignment horizontal="center"/>
    </xf>
    <xf numFmtId="0" fontId="3" fillId="0" borderId="15" xfId="0" applyFont="1" applyBorder="1" applyAlignment="1">
      <alignment/>
    </xf>
    <xf numFmtId="181" fontId="4" fillId="0" borderId="15" xfId="0" applyNumberFormat="1" applyFont="1" applyBorder="1" applyAlignment="1">
      <alignment horizontal="center"/>
    </xf>
    <xf numFmtId="4" fontId="4" fillId="0" borderId="15" xfId="0" applyNumberFormat="1" applyFont="1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181" fontId="3" fillId="0" borderId="11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right"/>
    </xf>
    <xf numFmtId="0" fontId="4" fillId="0" borderId="16" xfId="0" applyFont="1" applyBorder="1" applyAlignment="1">
      <alignment horizontal="center"/>
    </xf>
    <xf numFmtId="0" fontId="3" fillId="0" borderId="16" xfId="0" applyFont="1" applyBorder="1" applyAlignment="1">
      <alignment/>
    </xf>
    <xf numFmtId="181" fontId="4" fillId="0" borderId="16" xfId="0" applyNumberFormat="1" applyFont="1" applyBorder="1" applyAlignment="1">
      <alignment horizontal="center"/>
    </xf>
    <xf numFmtId="4" fontId="4" fillId="0" borderId="16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4" fontId="4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181" fontId="4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Font="1" applyBorder="1" applyAlignment="1">
      <alignment/>
    </xf>
    <xf numFmtId="181" fontId="0" fillId="0" borderId="14" xfId="0" applyNumberFormat="1" applyBorder="1" applyAlignment="1">
      <alignment/>
    </xf>
    <xf numFmtId="4" fontId="0" fillId="0" borderId="14" xfId="0" applyNumberFormat="1" applyBorder="1" applyAlignment="1">
      <alignment horizontal="right"/>
    </xf>
    <xf numFmtId="4" fontId="0" fillId="0" borderId="14" xfId="0" applyNumberFormat="1" applyBorder="1" applyAlignment="1">
      <alignment/>
    </xf>
    <xf numFmtId="181" fontId="5" fillId="0" borderId="11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181" fontId="3" fillId="0" borderId="17" xfId="0" applyNumberFormat="1" applyFont="1" applyBorder="1" applyAlignment="1">
      <alignment horizontal="center"/>
    </xf>
    <xf numFmtId="0" fontId="3" fillId="0" borderId="18" xfId="0" applyFont="1" applyBorder="1" applyAlignment="1">
      <alignment/>
    </xf>
    <xf numFmtId="0" fontId="4" fillId="0" borderId="18" xfId="0" applyFont="1" applyBorder="1" applyAlignment="1">
      <alignment horizontal="center"/>
    </xf>
    <xf numFmtId="181" fontId="4" fillId="0" borderId="18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20" xfId="0" applyFont="1" applyBorder="1" applyAlignment="1">
      <alignment horizontal="center"/>
    </xf>
    <xf numFmtId="181" fontId="4" fillId="0" borderId="20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5" xfId="0" applyFont="1" applyBorder="1" applyAlignment="1">
      <alignment/>
    </xf>
    <xf numFmtId="4" fontId="4" fillId="0" borderId="18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center"/>
    </xf>
    <xf numFmtId="4" fontId="4" fillId="0" borderId="20" xfId="0" applyNumberFormat="1" applyFont="1" applyBorder="1" applyAlignment="1">
      <alignment horizontal="right"/>
    </xf>
    <xf numFmtId="0" fontId="4" fillId="0" borderId="21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center"/>
    </xf>
    <xf numFmtId="181" fontId="4" fillId="0" borderId="12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181" fontId="3" fillId="0" borderId="13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81" fontId="4" fillId="0" borderId="13" xfId="0" applyNumberFormat="1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181" fontId="4" fillId="0" borderId="17" xfId="0" applyNumberFormat="1" applyFont="1" applyBorder="1" applyAlignment="1">
      <alignment horizontal="center"/>
    </xf>
    <xf numFmtId="0" fontId="4" fillId="0" borderId="23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/>
    </xf>
    <xf numFmtId="181" fontId="3" fillId="0" borderId="20" xfId="0" applyNumberFormat="1" applyFont="1" applyBorder="1" applyAlignment="1">
      <alignment horizontal="center"/>
    </xf>
    <xf numFmtId="4" fontId="3" fillId="0" borderId="20" xfId="0" applyNumberFormat="1" applyFont="1" applyBorder="1" applyAlignment="1">
      <alignment horizontal="right"/>
    </xf>
    <xf numFmtId="0" fontId="3" fillId="0" borderId="21" xfId="0" applyFont="1" applyBorder="1" applyAlignment="1">
      <alignment horizontal="center"/>
    </xf>
    <xf numFmtId="0" fontId="3" fillId="0" borderId="12" xfId="0" applyFont="1" applyBorder="1" applyAlignment="1">
      <alignment/>
    </xf>
    <xf numFmtId="181" fontId="4" fillId="0" borderId="19" xfId="0" applyNumberFormat="1" applyFont="1" applyBorder="1" applyAlignment="1">
      <alignment horizontal="center"/>
    </xf>
    <xf numFmtId="181" fontId="4" fillId="0" borderId="21" xfId="0" applyNumberFormat="1" applyFont="1" applyBorder="1" applyAlignment="1">
      <alignment horizontal="center"/>
    </xf>
    <xf numFmtId="181" fontId="3" fillId="0" borderId="21" xfId="0" applyNumberFormat="1" applyFont="1" applyBorder="1" applyAlignment="1">
      <alignment horizontal="center"/>
    </xf>
    <xf numFmtId="181" fontId="3" fillId="0" borderId="13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181" fontId="10" fillId="0" borderId="10" xfId="0" applyNumberFormat="1" applyFont="1" applyBorder="1" applyAlignment="1">
      <alignment horizontal="center" vertical="center"/>
    </xf>
    <xf numFmtId="4" fontId="10" fillId="0" borderId="10" xfId="0" applyNumberFormat="1" applyFont="1" applyBorder="1" applyAlignment="1">
      <alignment horizontal="right" vertical="center"/>
    </xf>
    <xf numFmtId="0" fontId="3" fillId="0" borderId="24" xfId="0" applyFont="1" applyBorder="1" applyAlignment="1">
      <alignment horizontal="center"/>
    </xf>
    <xf numFmtId="4" fontId="3" fillId="0" borderId="24" xfId="0" applyNumberFormat="1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4" fontId="3" fillId="0" borderId="27" xfId="0" applyNumberFormat="1" applyFont="1" applyBorder="1" applyAlignment="1">
      <alignment horizontal="center"/>
    </xf>
    <xf numFmtId="4" fontId="3" fillId="0" borderId="28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9" fontId="4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/>
    </xf>
    <xf numFmtId="4" fontId="4" fillId="0" borderId="10" xfId="0" applyNumberFormat="1" applyFont="1" applyFill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3" fontId="3" fillId="0" borderId="13" xfId="0" applyNumberFormat="1" applyFont="1" applyBorder="1" applyAlignment="1">
      <alignment horizontal="center"/>
    </xf>
    <xf numFmtId="181" fontId="4" fillId="0" borderId="24" xfId="0" applyNumberFormat="1" applyFont="1" applyBorder="1" applyAlignment="1">
      <alignment horizontal="center"/>
    </xf>
    <xf numFmtId="181" fontId="4" fillId="0" borderId="27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/>
    </xf>
    <xf numFmtId="4" fontId="4" fillId="0" borderId="14" xfId="0" applyNumberFormat="1" applyFont="1" applyBorder="1" applyAlignment="1">
      <alignment horizontal="center"/>
    </xf>
    <xf numFmtId="4" fontId="4" fillId="0" borderId="15" xfId="0" applyNumberFormat="1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/>
    </xf>
    <xf numFmtId="181" fontId="4" fillId="0" borderId="30" xfId="0" applyNumberFormat="1" applyFont="1" applyBorder="1" applyAlignment="1">
      <alignment horizontal="center"/>
    </xf>
    <xf numFmtId="4" fontId="3" fillId="0" borderId="30" xfId="0" applyNumberFormat="1" applyFont="1" applyBorder="1" applyAlignment="1">
      <alignment horizontal="center"/>
    </xf>
    <xf numFmtId="4" fontId="3" fillId="0" borderId="31" xfId="0" applyNumberFormat="1" applyFont="1" applyBorder="1" applyAlignment="1">
      <alignment horizontal="center"/>
    </xf>
    <xf numFmtId="1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4" fillId="0" borderId="20" xfId="0" applyNumberFormat="1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4" fontId="4" fillId="0" borderId="10" xfId="0" applyNumberFormat="1" applyFont="1" applyFill="1" applyBorder="1" applyAlignment="1">
      <alignment horizontal="center" vertical="center"/>
    </xf>
    <xf numFmtId="1" fontId="3" fillId="0" borderId="32" xfId="0" applyNumberFormat="1" applyFont="1" applyBorder="1" applyAlignment="1">
      <alignment horizontal="center"/>
    </xf>
    <xf numFmtId="4" fontId="3" fillId="0" borderId="33" xfId="0" applyNumberFormat="1" applyFont="1" applyBorder="1" applyAlignment="1">
      <alignment horizontal="center"/>
    </xf>
    <xf numFmtId="9" fontId="3" fillId="0" borderId="33" xfId="0" applyNumberFormat="1" applyFont="1" applyBorder="1" applyAlignment="1">
      <alignment horizontal="center"/>
    </xf>
    <xf numFmtId="4" fontId="3" fillId="0" borderId="34" xfId="0" applyNumberFormat="1" applyFont="1" applyBorder="1" applyAlignment="1">
      <alignment horizontal="center"/>
    </xf>
    <xf numFmtId="4" fontId="3" fillId="0" borderId="16" xfId="0" applyNumberFormat="1" applyFont="1" applyBorder="1" applyAlignment="1">
      <alignment horizontal="center"/>
    </xf>
    <xf numFmtId="4" fontId="4" fillId="0" borderId="28" xfId="0" applyNumberFormat="1" applyFont="1" applyBorder="1" applyAlignment="1">
      <alignment horizontal="center"/>
    </xf>
    <xf numFmtId="10" fontId="3" fillId="0" borderId="11" xfId="0" applyNumberFormat="1" applyFont="1" applyBorder="1" applyAlignment="1">
      <alignment horizontal="center"/>
    </xf>
    <xf numFmtId="9" fontId="3" fillId="0" borderId="11" xfId="0" applyNumberFormat="1" applyFont="1" applyBorder="1" applyAlignment="1">
      <alignment horizontal="center"/>
    </xf>
    <xf numFmtId="4" fontId="3" fillId="0" borderId="20" xfId="0" applyNumberFormat="1" applyFont="1" applyBorder="1" applyAlignment="1">
      <alignment horizontal="center"/>
    </xf>
    <xf numFmtId="4" fontId="3" fillId="0" borderId="35" xfId="0" applyNumberFormat="1" applyFont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4" fontId="3" fillId="0" borderId="36" xfId="0" applyNumberFormat="1" applyFont="1" applyBorder="1" applyAlignment="1">
      <alignment horizontal="center"/>
    </xf>
    <xf numFmtId="9" fontId="4" fillId="0" borderId="20" xfId="0" applyNumberFormat="1" applyFont="1" applyBorder="1" applyAlignment="1">
      <alignment horizontal="center"/>
    </xf>
    <xf numFmtId="9" fontId="3" fillId="0" borderId="35" xfId="0" applyNumberFormat="1" applyFont="1" applyBorder="1" applyAlignment="1">
      <alignment horizontal="center"/>
    </xf>
    <xf numFmtId="9" fontId="4" fillId="0" borderId="12" xfId="0" applyNumberFormat="1" applyFont="1" applyBorder="1" applyAlignment="1">
      <alignment horizontal="center"/>
    </xf>
    <xf numFmtId="9" fontId="3" fillId="0" borderId="36" xfId="0" applyNumberFormat="1" applyFont="1" applyBorder="1" applyAlignment="1">
      <alignment horizontal="center"/>
    </xf>
    <xf numFmtId="4" fontId="4" fillId="0" borderId="20" xfId="0" applyNumberFormat="1" applyFont="1" applyFill="1" applyBorder="1" applyAlignment="1">
      <alignment horizontal="right"/>
    </xf>
    <xf numFmtId="9" fontId="5" fillId="0" borderId="11" xfId="0" applyNumberFormat="1" applyFont="1" applyBorder="1" applyAlignment="1">
      <alignment horizontal="center"/>
    </xf>
    <xf numFmtId="9" fontId="0" fillId="0" borderId="0" xfId="0" applyNumberFormat="1" applyAlignment="1">
      <alignment horizontal="center"/>
    </xf>
    <xf numFmtId="9" fontId="0" fillId="0" borderId="10" xfId="0" applyNumberFormat="1" applyBorder="1" applyAlignment="1">
      <alignment horizontal="center"/>
    </xf>
    <xf numFmtId="9" fontId="0" fillId="0" borderId="14" xfId="0" applyNumberFormat="1" applyBorder="1" applyAlignment="1">
      <alignment horizontal="center"/>
    </xf>
    <xf numFmtId="9" fontId="4" fillId="0" borderId="15" xfId="0" applyNumberFormat="1" applyFont="1" applyBorder="1" applyAlignment="1">
      <alignment horizontal="center"/>
    </xf>
    <xf numFmtId="9" fontId="3" fillId="0" borderId="10" xfId="0" applyNumberFormat="1" applyFont="1" applyBorder="1" applyAlignment="1">
      <alignment horizontal="center"/>
    </xf>
    <xf numFmtId="9" fontId="3" fillId="0" borderId="20" xfId="0" applyNumberFormat="1" applyFont="1" applyBorder="1" applyAlignment="1">
      <alignment horizontal="center"/>
    </xf>
    <xf numFmtId="9" fontId="10" fillId="0" borderId="10" xfId="0" applyNumberFormat="1" applyFont="1" applyBorder="1" applyAlignment="1">
      <alignment horizontal="center" vertical="center"/>
    </xf>
    <xf numFmtId="9" fontId="3" fillId="0" borderId="10" xfId="0" applyNumberFormat="1" applyFont="1" applyBorder="1" applyAlignment="1">
      <alignment horizontal="center" vertical="center"/>
    </xf>
    <xf numFmtId="9" fontId="4" fillId="0" borderId="14" xfId="0" applyNumberFormat="1" applyFont="1" applyBorder="1" applyAlignment="1">
      <alignment horizontal="center"/>
    </xf>
    <xf numFmtId="9" fontId="4" fillId="0" borderId="16" xfId="0" applyNumberFormat="1" applyFont="1" applyBorder="1" applyAlignment="1">
      <alignment horizontal="center"/>
    </xf>
    <xf numFmtId="9" fontId="4" fillId="0" borderId="0" xfId="0" applyNumberFormat="1" applyFont="1" applyBorder="1" applyAlignment="1">
      <alignment horizontal="center"/>
    </xf>
    <xf numFmtId="9" fontId="0" fillId="0" borderId="0" xfId="0" applyNumberFormat="1" applyFont="1" applyAlignment="1">
      <alignment horizontal="center"/>
    </xf>
    <xf numFmtId="183" fontId="4" fillId="0" borderId="10" xfId="0" applyNumberFormat="1" applyFont="1" applyBorder="1" applyAlignment="1">
      <alignment horizontal="center"/>
    </xf>
    <xf numFmtId="183" fontId="4" fillId="0" borderId="12" xfId="0" applyNumberFormat="1" applyFont="1" applyBorder="1" applyAlignment="1">
      <alignment horizontal="center"/>
    </xf>
    <xf numFmtId="183" fontId="4" fillId="0" borderId="20" xfId="0" applyNumberFormat="1" applyFont="1" applyBorder="1" applyAlignment="1">
      <alignment horizontal="center"/>
    </xf>
    <xf numFmtId="4" fontId="1" fillId="0" borderId="16" xfId="0" applyNumberFormat="1" applyFont="1" applyBorder="1" applyAlignment="1">
      <alignment horizontal="right"/>
    </xf>
    <xf numFmtId="49" fontId="4" fillId="0" borderId="10" xfId="0" applyNumberFormat="1" applyFont="1" applyBorder="1" applyAlignment="1">
      <alignment horizontal="center"/>
    </xf>
    <xf numFmtId="49" fontId="11" fillId="0" borderId="0" xfId="0" applyNumberFormat="1" applyFont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49" fontId="11" fillId="0" borderId="14" xfId="0" applyNumberFormat="1" applyFont="1" applyBorder="1" applyAlignment="1">
      <alignment horizontal="center"/>
    </xf>
    <xf numFmtId="49" fontId="12" fillId="0" borderId="11" xfId="0" applyNumberFormat="1" applyFont="1" applyBorder="1" applyAlignment="1">
      <alignment horizontal="center"/>
    </xf>
    <xf numFmtId="49" fontId="11" fillId="0" borderId="37" xfId="0" applyNumberFormat="1" applyFont="1" applyBorder="1" applyAlignment="1">
      <alignment horizontal="center"/>
    </xf>
    <xf numFmtId="49" fontId="11" fillId="0" borderId="33" xfId="0" applyNumberFormat="1" applyFont="1" applyBorder="1" applyAlignment="1">
      <alignment horizontal="center"/>
    </xf>
    <xf numFmtId="49" fontId="11" fillId="0" borderId="35" xfId="0" applyNumberFormat="1" applyFont="1" applyBorder="1" applyAlignment="1">
      <alignment horizontal="center"/>
    </xf>
    <xf numFmtId="49" fontId="11" fillId="0" borderId="36" xfId="0" applyNumberFormat="1" applyFont="1" applyBorder="1" applyAlignment="1">
      <alignment horizontal="center"/>
    </xf>
    <xf numFmtId="49" fontId="11" fillId="0" borderId="33" xfId="0" applyNumberFormat="1" applyFont="1" applyFill="1" applyBorder="1" applyAlignment="1">
      <alignment horizontal="center"/>
    </xf>
    <xf numFmtId="49" fontId="11" fillId="0" borderId="34" xfId="0" applyNumberFormat="1" applyFont="1" applyBorder="1" applyAlignment="1">
      <alignment horizontal="center"/>
    </xf>
    <xf numFmtId="49" fontId="11" fillId="0" borderId="16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181" fontId="4" fillId="0" borderId="22" xfId="0" applyNumberFormat="1" applyFont="1" applyBorder="1" applyAlignment="1">
      <alignment horizontal="center"/>
    </xf>
    <xf numFmtId="9" fontId="3" fillId="0" borderId="34" xfId="0" applyNumberFormat="1" applyFont="1" applyBorder="1" applyAlignment="1">
      <alignment horizontal="center"/>
    </xf>
    <xf numFmtId="10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2" fontId="3" fillId="0" borderId="23" xfId="0" applyNumberFormat="1" applyFont="1" applyBorder="1" applyAlignment="1">
      <alignment horizontal="center"/>
    </xf>
    <xf numFmtId="2" fontId="3" fillId="0" borderId="38" xfId="0" applyNumberFormat="1" applyFont="1" applyBorder="1" applyAlignment="1">
      <alignment horizontal="center"/>
    </xf>
    <xf numFmtId="2" fontId="3" fillId="0" borderId="39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4" fontId="5" fillId="0" borderId="0" xfId="0" applyNumberFormat="1" applyFont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3" fillId="0" borderId="40" xfId="0" applyNumberFormat="1" applyFont="1" applyBorder="1" applyAlignment="1">
      <alignment horizontal="center"/>
    </xf>
    <xf numFmtId="181" fontId="3" fillId="0" borderId="41" xfId="0" applyNumberFormat="1" applyFont="1" applyBorder="1" applyAlignment="1">
      <alignment horizontal="center"/>
    </xf>
    <xf numFmtId="181" fontId="3" fillId="0" borderId="42" xfId="0" applyNumberFormat="1" applyFont="1" applyBorder="1" applyAlignment="1">
      <alignment horizontal="center"/>
    </xf>
    <xf numFmtId="181" fontId="3" fillId="0" borderId="24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11" fillId="0" borderId="10" xfId="0" applyFont="1" applyBorder="1" applyAlignment="1">
      <alignment/>
    </xf>
    <xf numFmtId="4" fontId="4" fillId="0" borderId="18" xfId="0" applyNumberFormat="1" applyFont="1" applyBorder="1" applyAlignment="1">
      <alignment horizont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11"/>
  <sheetViews>
    <sheetView tabSelected="1" view="pageBreakPreview" zoomScale="127" zoomScaleSheetLayoutView="127" zoomScalePageLayoutView="0" workbookViewId="0" topLeftCell="A7">
      <pane ySplit="5" topLeftCell="A12" activePane="bottomLeft" state="frozen"/>
      <selection pane="topLeft" activeCell="A7" sqref="A7"/>
      <selection pane="bottomLeft" activeCell="B197" sqref="B197"/>
    </sheetView>
  </sheetViews>
  <sheetFormatPr defaultColWidth="9.140625" defaultRowHeight="12.75"/>
  <cols>
    <col min="1" max="1" width="7.7109375" style="0" customWidth="1"/>
    <col min="2" max="2" width="71.7109375" style="0" customWidth="1"/>
    <col min="3" max="3" width="6.7109375" style="26" customWidth="1"/>
    <col min="4" max="4" width="9.57421875" style="4" bestFit="1" customWidth="1"/>
    <col min="5" max="6" width="14.7109375" style="22" customWidth="1"/>
    <col min="7" max="7" width="15.7109375" style="22" customWidth="1"/>
    <col min="8" max="8" width="7.57421875" style="183" customWidth="1"/>
    <col min="9" max="9" width="20.28125" style="5" customWidth="1"/>
    <col min="10" max="10" width="13.8515625" style="200" customWidth="1"/>
    <col min="11" max="11" width="9.28125" style="0" customWidth="1"/>
  </cols>
  <sheetData>
    <row r="1" ht="13.5" hidden="1"/>
    <row r="2" spans="1:10" ht="13.5" hidden="1">
      <c r="A2" s="43"/>
      <c r="B2" s="43"/>
      <c r="C2" s="44"/>
      <c r="D2" s="45"/>
      <c r="E2" s="46"/>
      <c r="F2" s="46"/>
      <c r="G2" s="46"/>
      <c r="H2" s="184"/>
      <c r="I2" s="47"/>
      <c r="J2" s="201"/>
    </row>
    <row r="3" spans="1:10" ht="13.5" hidden="1">
      <c r="A3" s="43"/>
      <c r="B3" s="43"/>
      <c r="C3" s="44"/>
      <c r="D3" s="45"/>
      <c r="E3" s="46"/>
      <c r="F3" s="46"/>
      <c r="G3" s="46"/>
      <c r="H3" s="184"/>
      <c r="I3" s="47"/>
      <c r="J3" s="201"/>
    </row>
    <row r="4" spans="1:10" ht="13.5" hidden="1">
      <c r="A4" s="43"/>
      <c r="B4" s="43"/>
      <c r="C4" s="44"/>
      <c r="D4" s="45"/>
      <c r="E4" s="46"/>
      <c r="F4" s="46"/>
      <c r="G4" s="46"/>
      <c r="H4" s="184"/>
      <c r="I4" s="47"/>
      <c r="J4" s="201"/>
    </row>
    <row r="5" spans="1:10" ht="13.5" hidden="1">
      <c r="A5" s="43"/>
      <c r="B5" s="43"/>
      <c r="C5" s="44"/>
      <c r="D5" s="45"/>
      <c r="E5" s="46"/>
      <c r="F5" s="46"/>
      <c r="G5" s="46"/>
      <c r="H5" s="184"/>
      <c r="I5" s="47"/>
      <c r="J5" s="201"/>
    </row>
    <row r="6" spans="1:10" ht="13.5" hidden="1">
      <c r="A6" s="87"/>
      <c r="B6" s="87"/>
      <c r="C6" s="88"/>
      <c r="D6" s="89"/>
      <c r="E6" s="90"/>
      <c r="F6" s="90"/>
      <c r="G6" s="90"/>
      <c r="H6" s="185"/>
      <c r="I6" s="91"/>
      <c r="J6" s="202"/>
    </row>
    <row r="7" spans="1:10" ht="15.75">
      <c r="A7" s="216" t="s">
        <v>393</v>
      </c>
      <c r="B7" s="217"/>
      <c r="C7" s="217"/>
      <c r="D7" s="217"/>
      <c r="E7" s="217"/>
      <c r="F7" s="217"/>
      <c r="G7" s="217"/>
      <c r="H7" s="217"/>
      <c r="I7" s="217"/>
      <c r="J7" s="218"/>
    </row>
    <row r="8" spans="1:10" ht="15.75">
      <c r="A8" s="216" t="s">
        <v>202</v>
      </c>
      <c r="B8" s="217"/>
      <c r="C8" s="217"/>
      <c r="D8" s="217"/>
      <c r="E8" s="217"/>
      <c r="F8" s="217"/>
      <c r="G8" s="217"/>
      <c r="H8" s="217"/>
      <c r="I8" s="217"/>
      <c r="J8" s="218"/>
    </row>
    <row r="9" spans="1:10" ht="15.75">
      <c r="A9" s="216" t="s">
        <v>533</v>
      </c>
      <c r="B9" s="217"/>
      <c r="C9" s="217"/>
      <c r="D9" s="217"/>
      <c r="E9" s="217"/>
      <c r="F9" s="217"/>
      <c r="G9" s="217"/>
      <c r="H9" s="217"/>
      <c r="I9" s="217"/>
      <c r="J9" s="218"/>
    </row>
    <row r="10" spans="1:10" ht="16.5" thickBot="1">
      <c r="A10" s="216" t="s">
        <v>394</v>
      </c>
      <c r="B10" s="217"/>
      <c r="C10" s="217"/>
      <c r="D10" s="217"/>
      <c r="E10" s="217"/>
      <c r="F10" s="217"/>
      <c r="G10" s="217"/>
      <c r="H10" s="217"/>
      <c r="I10" s="217"/>
      <c r="J10" s="218"/>
    </row>
    <row r="11" spans="1:10" ht="15" thickBot="1" thickTop="1">
      <c r="A11" s="35" t="s">
        <v>122</v>
      </c>
      <c r="B11" s="35" t="s">
        <v>123</v>
      </c>
      <c r="C11" s="35" t="s">
        <v>124</v>
      </c>
      <c r="D11" s="92" t="s">
        <v>125</v>
      </c>
      <c r="E11" s="93" t="s">
        <v>220</v>
      </c>
      <c r="F11" s="93" t="s">
        <v>221</v>
      </c>
      <c r="G11" s="93" t="s">
        <v>126</v>
      </c>
      <c r="H11" s="182" t="s">
        <v>653</v>
      </c>
      <c r="I11" s="93" t="s">
        <v>652</v>
      </c>
      <c r="J11" s="203" t="s">
        <v>222</v>
      </c>
    </row>
    <row r="12" spans="1:10" ht="18" customHeight="1" thickTop="1">
      <c r="A12" s="114" t="s">
        <v>127</v>
      </c>
      <c r="B12" s="67" t="s">
        <v>128</v>
      </c>
      <c r="C12" s="66"/>
      <c r="D12" s="68"/>
      <c r="E12" s="69"/>
      <c r="F12" s="69" t="s">
        <v>129</v>
      </c>
      <c r="G12" s="69"/>
      <c r="H12" s="186"/>
      <c r="I12" s="69" t="s">
        <v>129</v>
      </c>
      <c r="J12" s="204"/>
    </row>
    <row r="13" spans="1:10" ht="18" customHeight="1">
      <c r="A13" s="105" t="s">
        <v>130</v>
      </c>
      <c r="B13" s="229" t="s">
        <v>400</v>
      </c>
      <c r="C13" s="7" t="s">
        <v>175</v>
      </c>
      <c r="D13" s="8">
        <v>1</v>
      </c>
      <c r="E13" s="9">
        <v>0</v>
      </c>
      <c r="F13" s="9">
        <v>3900</v>
      </c>
      <c r="G13" s="9">
        <f aca="true" t="shared" si="0" ref="G13:G23">(F13+E13)*D13</f>
        <v>3900</v>
      </c>
      <c r="H13" s="199" t="s">
        <v>655</v>
      </c>
      <c r="I13" s="41">
        <f>G13*1</f>
        <v>3900</v>
      </c>
      <c r="J13" s="205"/>
    </row>
    <row r="14" spans="1:10" ht="18" customHeight="1">
      <c r="A14" s="105" t="s">
        <v>131</v>
      </c>
      <c r="B14" s="229" t="s">
        <v>401</v>
      </c>
      <c r="C14" s="7" t="s">
        <v>195</v>
      </c>
      <c r="D14" s="8">
        <v>1500</v>
      </c>
      <c r="E14" s="9">
        <v>0</v>
      </c>
      <c r="F14" s="9">
        <v>0.4</v>
      </c>
      <c r="G14" s="9">
        <f t="shared" si="0"/>
        <v>600</v>
      </c>
      <c r="H14" s="144">
        <v>0.3</v>
      </c>
      <c r="I14" s="41">
        <f>G14*1.3</f>
        <v>780</v>
      </c>
      <c r="J14" s="205"/>
    </row>
    <row r="15" spans="1:10" ht="18" customHeight="1">
      <c r="A15" s="105" t="s">
        <v>132</v>
      </c>
      <c r="B15" s="229" t="s">
        <v>402</v>
      </c>
      <c r="C15" s="7" t="s">
        <v>196</v>
      </c>
      <c r="D15" s="8">
        <v>200</v>
      </c>
      <c r="E15" s="9">
        <v>0</v>
      </c>
      <c r="F15" s="9">
        <v>10</v>
      </c>
      <c r="G15" s="9">
        <f t="shared" si="0"/>
        <v>2000</v>
      </c>
      <c r="H15" s="144">
        <v>0.3</v>
      </c>
      <c r="I15" s="41">
        <f>G15*1.3</f>
        <v>2600</v>
      </c>
      <c r="J15" s="205"/>
    </row>
    <row r="16" spans="1:10" ht="18" customHeight="1">
      <c r="A16" s="105" t="s">
        <v>133</v>
      </c>
      <c r="B16" s="229" t="s">
        <v>651</v>
      </c>
      <c r="C16" s="7" t="s">
        <v>195</v>
      </c>
      <c r="D16" s="8">
        <v>60</v>
      </c>
      <c r="E16" s="9">
        <v>50</v>
      </c>
      <c r="F16" s="9">
        <v>36</v>
      </c>
      <c r="G16" s="9">
        <f t="shared" si="0"/>
        <v>5160</v>
      </c>
      <c r="H16" s="199" t="s">
        <v>655</v>
      </c>
      <c r="I16" s="41">
        <f>G16*1</f>
        <v>5160</v>
      </c>
      <c r="J16" s="205"/>
    </row>
    <row r="17" spans="1:10" ht="18" customHeight="1">
      <c r="A17" s="105" t="s">
        <v>82</v>
      </c>
      <c r="B17" s="229" t="s">
        <v>535</v>
      </c>
      <c r="C17" s="7" t="s">
        <v>173</v>
      </c>
      <c r="D17" s="8">
        <v>1</v>
      </c>
      <c r="E17" s="9">
        <v>380</v>
      </c>
      <c r="F17" s="9">
        <v>70</v>
      </c>
      <c r="G17" s="9">
        <f t="shared" si="0"/>
        <v>450</v>
      </c>
      <c r="H17" s="199" t="s">
        <v>655</v>
      </c>
      <c r="I17" s="41">
        <f>G17*1</f>
        <v>450</v>
      </c>
      <c r="J17" s="205"/>
    </row>
    <row r="18" spans="1:10" ht="18" customHeight="1">
      <c r="A18" s="105" t="s">
        <v>83</v>
      </c>
      <c r="B18" s="229" t="s">
        <v>536</v>
      </c>
      <c r="C18" s="7" t="s">
        <v>173</v>
      </c>
      <c r="D18" s="8">
        <v>1</v>
      </c>
      <c r="E18" s="9">
        <v>461.17</v>
      </c>
      <c r="F18" s="9">
        <v>70</v>
      </c>
      <c r="G18" s="9">
        <f t="shared" si="0"/>
        <v>531.1700000000001</v>
      </c>
      <c r="H18" s="199" t="s">
        <v>655</v>
      </c>
      <c r="I18" s="41">
        <f>G18*1</f>
        <v>531.1700000000001</v>
      </c>
      <c r="J18" s="205" t="s">
        <v>537</v>
      </c>
    </row>
    <row r="19" spans="1:10" ht="18" customHeight="1">
      <c r="A19" s="105" t="s">
        <v>407</v>
      </c>
      <c r="B19" s="229" t="s">
        <v>217</v>
      </c>
      <c r="C19" s="7" t="s">
        <v>195</v>
      </c>
      <c r="D19" s="30">
        <v>1320</v>
      </c>
      <c r="E19" s="9">
        <v>0</v>
      </c>
      <c r="F19" s="9">
        <v>1</v>
      </c>
      <c r="G19" s="9">
        <f t="shared" si="0"/>
        <v>1320</v>
      </c>
      <c r="H19" s="195">
        <v>0.175</v>
      </c>
      <c r="I19" s="41">
        <f>G19*1.175</f>
        <v>1551</v>
      </c>
      <c r="J19" s="205" t="s">
        <v>264</v>
      </c>
    </row>
    <row r="20" spans="1:10" ht="18" customHeight="1">
      <c r="A20" s="105" t="s">
        <v>408</v>
      </c>
      <c r="B20" s="229" t="s">
        <v>404</v>
      </c>
      <c r="C20" s="7" t="s">
        <v>174</v>
      </c>
      <c r="D20" s="8">
        <v>150</v>
      </c>
      <c r="E20" s="9">
        <v>31</v>
      </c>
      <c r="F20" s="9">
        <v>12.4</v>
      </c>
      <c r="G20" s="9">
        <f t="shared" si="0"/>
        <v>6510</v>
      </c>
      <c r="H20" s="144">
        <v>0.3</v>
      </c>
      <c r="I20" s="41">
        <f>G20*1.3</f>
        <v>8463</v>
      </c>
      <c r="J20" s="205"/>
    </row>
    <row r="21" spans="1:10" ht="18" customHeight="1">
      <c r="A21" s="105" t="s">
        <v>538</v>
      </c>
      <c r="B21" s="42" t="s">
        <v>705</v>
      </c>
      <c r="C21" s="7" t="s">
        <v>196</v>
      </c>
      <c r="D21" s="8">
        <v>500</v>
      </c>
      <c r="E21" s="9">
        <v>0</v>
      </c>
      <c r="F21" s="9">
        <v>4</v>
      </c>
      <c r="G21" s="9">
        <f t="shared" si="0"/>
        <v>2000</v>
      </c>
      <c r="H21" s="144">
        <v>0.3</v>
      </c>
      <c r="I21" s="41">
        <f>G21*1.3</f>
        <v>2600</v>
      </c>
      <c r="J21" s="205" t="s">
        <v>265</v>
      </c>
    </row>
    <row r="22" spans="1:10" ht="18" customHeight="1">
      <c r="A22" s="115"/>
      <c r="B22" s="42" t="s">
        <v>405</v>
      </c>
      <c r="C22" s="7" t="s">
        <v>195</v>
      </c>
      <c r="D22" s="30">
        <v>1320</v>
      </c>
      <c r="E22" s="9">
        <v>0</v>
      </c>
      <c r="F22" s="9">
        <v>1</v>
      </c>
      <c r="G22" s="9">
        <f t="shared" si="0"/>
        <v>1320</v>
      </c>
      <c r="H22" s="144">
        <v>0.3</v>
      </c>
      <c r="I22" s="41">
        <f>G22*1.3</f>
        <v>1716</v>
      </c>
      <c r="J22" s="205" t="s">
        <v>265</v>
      </c>
    </row>
    <row r="23" spans="1:10" ht="18" customHeight="1">
      <c r="A23" s="115"/>
      <c r="B23" s="42" t="s">
        <v>406</v>
      </c>
      <c r="C23" s="7" t="s">
        <v>196</v>
      </c>
      <c r="D23" s="8">
        <v>400</v>
      </c>
      <c r="E23" s="9">
        <v>0</v>
      </c>
      <c r="F23" s="9">
        <v>4</v>
      </c>
      <c r="G23" s="9">
        <f t="shared" si="0"/>
        <v>1600</v>
      </c>
      <c r="H23" s="144">
        <v>0.3</v>
      </c>
      <c r="I23" s="41">
        <f>G23*1.3</f>
        <v>2080</v>
      </c>
      <c r="J23" s="205" t="s">
        <v>265</v>
      </c>
    </row>
    <row r="24" spans="1:10" ht="18" customHeight="1">
      <c r="A24" s="115"/>
      <c r="B24" s="19" t="s">
        <v>134</v>
      </c>
      <c r="C24" s="11"/>
      <c r="D24" s="12"/>
      <c r="E24" s="17">
        <f>SUMPRODUCT(E13:E23,D13:D23)</f>
        <v>8491.17</v>
      </c>
      <c r="F24" s="17">
        <f>SUMPRODUCT(F13:F23,D13:D23)</f>
        <v>16900</v>
      </c>
      <c r="G24" s="17">
        <f>SUM(G13:G23)</f>
        <v>25391.17</v>
      </c>
      <c r="H24" s="187"/>
      <c r="I24" s="17">
        <f>SUM(I13:I23)</f>
        <v>29831.17</v>
      </c>
      <c r="J24" s="205"/>
    </row>
    <row r="25" spans="1:10" ht="18" customHeight="1">
      <c r="A25" s="105"/>
      <c r="B25" s="10"/>
      <c r="C25" s="7"/>
      <c r="D25" s="8"/>
      <c r="E25" s="9"/>
      <c r="F25" s="9"/>
      <c r="G25" s="9"/>
      <c r="H25" s="144"/>
      <c r="I25" s="9"/>
      <c r="J25" s="205"/>
    </row>
    <row r="26" spans="1:10" ht="18" customHeight="1">
      <c r="A26" s="115" t="s">
        <v>135</v>
      </c>
      <c r="B26" s="19" t="s">
        <v>136</v>
      </c>
      <c r="C26" s="7"/>
      <c r="D26" s="8"/>
      <c r="E26" s="9"/>
      <c r="F26" s="9"/>
      <c r="G26" s="9"/>
      <c r="H26" s="144"/>
      <c r="I26" s="9"/>
      <c r="J26" s="205"/>
    </row>
    <row r="27" spans="1:10" ht="18" customHeight="1">
      <c r="A27" s="105" t="s">
        <v>137</v>
      </c>
      <c r="B27" s="10" t="s">
        <v>632</v>
      </c>
      <c r="C27" s="7" t="s">
        <v>174</v>
      </c>
      <c r="D27" s="8">
        <v>12</v>
      </c>
      <c r="E27" s="9">
        <v>0</v>
      </c>
      <c r="F27" s="9">
        <v>17.6</v>
      </c>
      <c r="G27" s="9">
        <f aca="true" t="shared" si="1" ref="G27:G60">(F27+E27)*D27</f>
        <v>211.20000000000002</v>
      </c>
      <c r="H27" s="144">
        <v>0.3</v>
      </c>
      <c r="I27" s="9">
        <f>G27*1.3</f>
        <v>274.56000000000006</v>
      </c>
      <c r="J27" s="205"/>
    </row>
    <row r="28" spans="1:10" ht="18" customHeight="1">
      <c r="A28" s="105" t="s">
        <v>138</v>
      </c>
      <c r="B28" s="10" t="s">
        <v>648</v>
      </c>
      <c r="C28" s="7" t="s">
        <v>174</v>
      </c>
      <c r="D28" s="8">
        <v>2120</v>
      </c>
      <c r="E28" s="9">
        <v>0</v>
      </c>
      <c r="F28" s="9">
        <v>18.62</v>
      </c>
      <c r="G28" s="9">
        <f t="shared" si="1"/>
        <v>39474.4</v>
      </c>
      <c r="H28" s="144">
        <v>0.3</v>
      </c>
      <c r="I28" s="9">
        <f aca="true" t="shared" si="2" ref="I28:I43">G28*1.3</f>
        <v>51316.72</v>
      </c>
      <c r="J28" s="205"/>
    </row>
    <row r="29" spans="1:10" ht="18" customHeight="1">
      <c r="A29" s="105" t="s">
        <v>139</v>
      </c>
      <c r="B29" s="10" t="s">
        <v>198</v>
      </c>
      <c r="C29" s="7" t="s">
        <v>196</v>
      </c>
      <c r="D29" s="8">
        <v>130</v>
      </c>
      <c r="E29" s="9">
        <v>0</v>
      </c>
      <c r="F29" s="9">
        <v>17.6</v>
      </c>
      <c r="G29" s="9">
        <f t="shared" si="1"/>
        <v>2288</v>
      </c>
      <c r="H29" s="144">
        <v>0.3</v>
      </c>
      <c r="I29" s="9">
        <f t="shared" si="2"/>
        <v>2974.4</v>
      </c>
      <c r="J29" s="205"/>
    </row>
    <row r="30" spans="1:10" ht="18" customHeight="1">
      <c r="A30" s="105" t="s">
        <v>140</v>
      </c>
      <c r="B30" s="10" t="s">
        <v>199</v>
      </c>
      <c r="C30" s="7" t="s">
        <v>196</v>
      </c>
      <c r="D30" s="8">
        <v>48</v>
      </c>
      <c r="E30" s="9">
        <v>0</v>
      </c>
      <c r="F30" s="9">
        <v>17.6</v>
      </c>
      <c r="G30" s="9">
        <f t="shared" si="1"/>
        <v>844.8000000000001</v>
      </c>
      <c r="H30" s="144">
        <v>0.3</v>
      </c>
      <c r="I30" s="9">
        <f t="shared" si="2"/>
        <v>1098.2400000000002</v>
      </c>
      <c r="J30" s="205"/>
    </row>
    <row r="31" spans="1:10" ht="18" customHeight="1">
      <c r="A31" s="105" t="s">
        <v>142</v>
      </c>
      <c r="B31" s="10" t="s">
        <v>80</v>
      </c>
      <c r="C31" s="7" t="s">
        <v>196</v>
      </c>
      <c r="D31" s="8">
        <v>2</v>
      </c>
      <c r="E31" s="9">
        <v>0</v>
      </c>
      <c r="F31" s="9">
        <v>17.6</v>
      </c>
      <c r="G31" s="9">
        <f t="shared" si="1"/>
        <v>35.2</v>
      </c>
      <c r="H31" s="144">
        <v>0.3</v>
      </c>
      <c r="I31" s="9">
        <f t="shared" si="2"/>
        <v>45.760000000000005</v>
      </c>
      <c r="J31" s="205"/>
    </row>
    <row r="32" spans="1:10" s="2" customFormat="1" ht="18" customHeight="1">
      <c r="A32" s="105" t="s">
        <v>143</v>
      </c>
      <c r="B32" s="10" t="s">
        <v>78</v>
      </c>
      <c r="C32" s="7" t="s">
        <v>197</v>
      </c>
      <c r="D32" s="8">
        <v>50</v>
      </c>
      <c r="E32" s="9">
        <v>4.63</v>
      </c>
      <c r="F32" s="9">
        <v>1</v>
      </c>
      <c r="G32" s="9">
        <f t="shared" si="1"/>
        <v>281.5</v>
      </c>
      <c r="H32" s="144">
        <v>0.3</v>
      </c>
      <c r="I32" s="9">
        <f t="shared" si="2"/>
        <v>365.95</v>
      </c>
      <c r="J32" s="205" t="s">
        <v>266</v>
      </c>
    </row>
    <row r="33" spans="1:10" ht="18" customHeight="1">
      <c r="A33" s="105"/>
      <c r="B33" s="10" t="s">
        <v>707</v>
      </c>
      <c r="C33" s="7" t="s">
        <v>196</v>
      </c>
      <c r="D33" s="8">
        <v>1</v>
      </c>
      <c r="E33" s="9">
        <v>258.24</v>
      </c>
      <c r="F33" s="9">
        <v>15</v>
      </c>
      <c r="G33" s="9">
        <f t="shared" si="1"/>
        <v>273.24</v>
      </c>
      <c r="H33" s="144">
        <v>0.3</v>
      </c>
      <c r="I33" s="9">
        <f t="shared" si="2"/>
        <v>355.21200000000005</v>
      </c>
      <c r="J33" s="205" t="s">
        <v>269</v>
      </c>
    </row>
    <row r="34" spans="1:10" ht="18" customHeight="1">
      <c r="A34" s="105" t="s">
        <v>144</v>
      </c>
      <c r="B34" s="10" t="s">
        <v>77</v>
      </c>
      <c r="C34" s="7" t="s">
        <v>197</v>
      </c>
      <c r="D34" s="8">
        <v>2651</v>
      </c>
      <c r="E34" s="9">
        <v>4.63</v>
      </c>
      <c r="F34" s="9">
        <v>1</v>
      </c>
      <c r="G34" s="9">
        <f t="shared" si="1"/>
        <v>14925.13</v>
      </c>
      <c r="H34" s="144">
        <v>0.3</v>
      </c>
      <c r="I34" s="9">
        <f t="shared" si="2"/>
        <v>19402.668999999998</v>
      </c>
      <c r="J34" s="205" t="s">
        <v>266</v>
      </c>
    </row>
    <row r="35" spans="1:10" ht="18" customHeight="1">
      <c r="A35" s="105"/>
      <c r="B35" s="10" t="s">
        <v>707</v>
      </c>
      <c r="C35" s="7" t="s">
        <v>196</v>
      </c>
      <c r="D35" s="8">
        <v>344</v>
      </c>
      <c r="E35" s="9">
        <v>258.24</v>
      </c>
      <c r="F35" s="9">
        <v>15</v>
      </c>
      <c r="G35" s="9">
        <f t="shared" si="1"/>
        <v>93994.56</v>
      </c>
      <c r="H35" s="144">
        <v>0.3</v>
      </c>
      <c r="I35" s="9">
        <f t="shared" si="2"/>
        <v>122192.928</v>
      </c>
      <c r="J35" s="205" t="s">
        <v>269</v>
      </c>
    </row>
    <row r="36" spans="1:10" ht="18" customHeight="1">
      <c r="A36" s="105" t="s">
        <v>72</v>
      </c>
      <c r="B36" s="10" t="s">
        <v>708</v>
      </c>
      <c r="C36" s="7" t="s">
        <v>195</v>
      </c>
      <c r="D36" s="8">
        <v>378</v>
      </c>
      <c r="E36" s="9">
        <v>14.86</v>
      </c>
      <c r="F36" s="9">
        <v>26.4</v>
      </c>
      <c r="G36" s="9">
        <f t="shared" si="1"/>
        <v>15596.279999999999</v>
      </c>
      <c r="H36" s="144">
        <v>0.3</v>
      </c>
      <c r="I36" s="9">
        <f t="shared" si="2"/>
        <v>20275.164</v>
      </c>
      <c r="J36" s="205" t="s">
        <v>640</v>
      </c>
    </row>
    <row r="37" spans="1:10" ht="18" customHeight="1">
      <c r="A37" s="105"/>
      <c r="B37" s="10" t="s">
        <v>709</v>
      </c>
      <c r="C37" s="7" t="s">
        <v>141</v>
      </c>
      <c r="D37" s="8">
        <v>8471</v>
      </c>
      <c r="E37" s="9">
        <v>4.63</v>
      </c>
      <c r="F37" s="9">
        <v>1</v>
      </c>
      <c r="G37" s="9">
        <f t="shared" si="1"/>
        <v>47691.729999999996</v>
      </c>
      <c r="H37" s="144">
        <v>0.3</v>
      </c>
      <c r="I37" s="9">
        <f t="shared" si="2"/>
        <v>61999.248999999996</v>
      </c>
      <c r="J37" s="205" t="s">
        <v>266</v>
      </c>
    </row>
    <row r="38" spans="1:10" ht="18" customHeight="1">
      <c r="A38" s="105"/>
      <c r="B38" s="10" t="s">
        <v>710</v>
      </c>
      <c r="C38" s="7" t="s">
        <v>196</v>
      </c>
      <c r="D38" s="8">
        <v>93</v>
      </c>
      <c r="E38" s="9">
        <v>303.4</v>
      </c>
      <c r="F38" s="9">
        <v>15</v>
      </c>
      <c r="G38" s="9">
        <f t="shared" si="1"/>
        <v>29611.199999999997</v>
      </c>
      <c r="H38" s="144">
        <v>0.3</v>
      </c>
      <c r="I38" s="9">
        <f t="shared" si="2"/>
        <v>38494.56</v>
      </c>
      <c r="J38" s="205" t="s">
        <v>633</v>
      </c>
    </row>
    <row r="39" spans="1:10" ht="18" customHeight="1">
      <c r="A39" s="105">
        <v>2.9</v>
      </c>
      <c r="B39" s="10" t="s">
        <v>409</v>
      </c>
      <c r="C39" s="7" t="s">
        <v>195</v>
      </c>
      <c r="D39" s="8">
        <v>427</v>
      </c>
      <c r="E39" s="9">
        <v>14.86</v>
      </c>
      <c r="F39" s="9">
        <v>26.4</v>
      </c>
      <c r="G39" s="9">
        <f t="shared" si="1"/>
        <v>17618.02</v>
      </c>
      <c r="H39" s="144">
        <v>0.3</v>
      </c>
      <c r="I39" s="9">
        <f t="shared" si="2"/>
        <v>22903.426000000003</v>
      </c>
      <c r="J39" s="205" t="s">
        <v>640</v>
      </c>
    </row>
    <row r="40" spans="1:10" ht="18" customHeight="1">
      <c r="A40" s="105"/>
      <c r="B40" s="10" t="s">
        <v>709</v>
      </c>
      <c r="C40" s="7" t="s">
        <v>197</v>
      </c>
      <c r="D40" s="8">
        <v>1790</v>
      </c>
      <c r="E40" s="9">
        <v>4.63</v>
      </c>
      <c r="F40" s="9">
        <v>1</v>
      </c>
      <c r="G40" s="9">
        <f t="shared" si="1"/>
        <v>10077.699999999999</v>
      </c>
      <c r="H40" s="144">
        <v>0.3</v>
      </c>
      <c r="I40" s="9">
        <f t="shared" si="2"/>
        <v>13101.009999999998</v>
      </c>
      <c r="J40" s="205" t="s">
        <v>266</v>
      </c>
    </row>
    <row r="41" spans="1:10" ht="18" customHeight="1">
      <c r="A41" s="105"/>
      <c r="B41" s="10" t="s">
        <v>710</v>
      </c>
      <c r="C41" s="7" t="s">
        <v>196</v>
      </c>
      <c r="D41" s="8">
        <v>34</v>
      </c>
      <c r="E41" s="9">
        <v>303.4</v>
      </c>
      <c r="F41" s="9">
        <v>15</v>
      </c>
      <c r="G41" s="9">
        <f t="shared" si="1"/>
        <v>10825.599999999999</v>
      </c>
      <c r="H41" s="144">
        <v>0.3</v>
      </c>
      <c r="I41" s="9">
        <f t="shared" si="2"/>
        <v>14073.279999999999</v>
      </c>
      <c r="J41" s="205" t="s">
        <v>633</v>
      </c>
    </row>
    <row r="42" spans="1:10" ht="18" customHeight="1">
      <c r="A42" s="105" t="s">
        <v>79</v>
      </c>
      <c r="B42" s="10" t="s">
        <v>711</v>
      </c>
      <c r="C42" s="7" t="s">
        <v>197</v>
      </c>
      <c r="D42" s="8">
        <v>39</v>
      </c>
      <c r="E42" s="9">
        <v>4.63</v>
      </c>
      <c r="F42" s="9">
        <v>1</v>
      </c>
      <c r="G42" s="9">
        <f t="shared" si="1"/>
        <v>219.57</v>
      </c>
      <c r="H42" s="144">
        <v>0.3</v>
      </c>
      <c r="I42" s="9">
        <f t="shared" si="2"/>
        <v>285.441</v>
      </c>
      <c r="J42" s="205" t="s">
        <v>266</v>
      </c>
    </row>
    <row r="43" spans="1:10" ht="18" customHeight="1">
      <c r="A43" s="105"/>
      <c r="B43" s="10" t="s">
        <v>710</v>
      </c>
      <c r="C43" s="7" t="s">
        <v>196</v>
      </c>
      <c r="D43" s="8">
        <v>1</v>
      </c>
      <c r="E43" s="9">
        <v>303.4</v>
      </c>
      <c r="F43" s="9">
        <v>30</v>
      </c>
      <c r="G43" s="9">
        <f t="shared" si="1"/>
        <v>333.4</v>
      </c>
      <c r="H43" s="144">
        <v>0.3</v>
      </c>
      <c r="I43" s="9">
        <f t="shared" si="2"/>
        <v>433.41999999999996</v>
      </c>
      <c r="J43" s="205" t="s">
        <v>633</v>
      </c>
    </row>
    <row r="44" spans="1:10" ht="18" customHeight="1" thickBot="1">
      <c r="A44" s="123"/>
      <c r="B44" s="124" t="s">
        <v>134</v>
      </c>
      <c r="C44" s="103"/>
      <c r="D44" s="125" t="s">
        <v>129</v>
      </c>
      <c r="E44" s="126">
        <f>SUMPRODUCT(E27:E43,D27:D43)</f>
        <v>200084.93000000002</v>
      </c>
      <c r="F44" s="126">
        <f>SUMPRODUCT(F27:F43,D27:D43)</f>
        <v>84216.59999999999</v>
      </c>
      <c r="G44" s="126">
        <f>SUM(G27:G43)</f>
        <v>284301.53</v>
      </c>
      <c r="H44" s="188"/>
      <c r="I44" s="126">
        <f>SUM(I27:I43)</f>
        <v>369591.989</v>
      </c>
      <c r="J44" s="206"/>
    </row>
    <row r="45" spans="1:10" ht="18" customHeight="1" thickTop="1">
      <c r="A45" s="127" t="s">
        <v>145</v>
      </c>
      <c r="B45" s="128" t="s">
        <v>146</v>
      </c>
      <c r="C45" s="112"/>
      <c r="D45" s="113" t="s">
        <v>129</v>
      </c>
      <c r="E45" s="50"/>
      <c r="F45" s="50"/>
      <c r="G45" s="50"/>
      <c r="H45" s="179"/>
      <c r="I45" s="50"/>
      <c r="J45" s="207"/>
    </row>
    <row r="46" spans="1:10" ht="18" customHeight="1">
      <c r="A46" s="105" t="s">
        <v>147</v>
      </c>
      <c r="B46" s="10" t="s">
        <v>208</v>
      </c>
      <c r="C46" s="7" t="s">
        <v>195</v>
      </c>
      <c r="D46" s="8">
        <v>1803</v>
      </c>
      <c r="E46" s="9">
        <v>14.86</v>
      </c>
      <c r="F46" s="9">
        <v>26.4</v>
      </c>
      <c r="G46" s="9">
        <f t="shared" si="1"/>
        <v>74391.78</v>
      </c>
      <c r="H46" s="144">
        <v>0.3</v>
      </c>
      <c r="I46" s="9">
        <f>G46*1.3</f>
        <v>96709.314</v>
      </c>
      <c r="J46" s="205" t="s">
        <v>640</v>
      </c>
    </row>
    <row r="47" spans="1:10" ht="18" customHeight="1">
      <c r="A47" s="105"/>
      <c r="B47" s="10" t="s">
        <v>148</v>
      </c>
      <c r="C47" s="7" t="s">
        <v>197</v>
      </c>
      <c r="D47" s="8">
        <v>25000</v>
      </c>
      <c r="E47" s="9">
        <v>4.63</v>
      </c>
      <c r="F47" s="9">
        <v>1</v>
      </c>
      <c r="G47" s="9">
        <f t="shared" si="1"/>
        <v>140750</v>
      </c>
      <c r="H47" s="144">
        <v>0.3</v>
      </c>
      <c r="I47" s="9">
        <f aca="true" t="shared" si="3" ref="I47:I60">G47*1.3</f>
        <v>182975</v>
      </c>
      <c r="J47" s="205" t="s">
        <v>266</v>
      </c>
    </row>
    <row r="48" spans="1:10" ht="18" customHeight="1">
      <c r="A48" s="105"/>
      <c r="B48" s="10" t="s">
        <v>712</v>
      </c>
      <c r="C48" s="7" t="s">
        <v>196</v>
      </c>
      <c r="D48" s="8">
        <v>131</v>
      </c>
      <c r="E48" s="9">
        <v>303.4</v>
      </c>
      <c r="F48" s="9">
        <v>30</v>
      </c>
      <c r="G48" s="9">
        <f t="shared" si="1"/>
        <v>43675.399999999994</v>
      </c>
      <c r="H48" s="144">
        <v>0.3</v>
      </c>
      <c r="I48" s="9">
        <f t="shared" si="3"/>
        <v>56778.02</v>
      </c>
      <c r="J48" s="205" t="s">
        <v>633</v>
      </c>
    </row>
    <row r="49" spans="1:10" ht="18" customHeight="1">
      <c r="A49" s="105" t="s">
        <v>149</v>
      </c>
      <c r="B49" s="10" t="s">
        <v>209</v>
      </c>
      <c r="C49" s="7" t="s">
        <v>195</v>
      </c>
      <c r="D49" s="8">
        <v>3666</v>
      </c>
      <c r="E49" s="9">
        <v>14.86</v>
      </c>
      <c r="F49" s="9">
        <v>26.4</v>
      </c>
      <c r="G49" s="9">
        <f t="shared" si="1"/>
        <v>151259.16</v>
      </c>
      <c r="H49" s="144">
        <v>0.3</v>
      </c>
      <c r="I49" s="9">
        <f t="shared" si="3"/>
        <v>196636.90800000002</v>
      </c>
      <c r="J49" s="205" t="s">
        <v>640</v>
      </c>
    </row>
    <row r="50" spans="1:10" ht="18" customHeight="1">
      <c r="A50" s="105"/>
      <c r="B50" s="10" t="s">
        <v>148</v>
      </c>
      <c r="C50" s="7" t="s">
        <v>197</v>
      </c>
      <c r="D50" s="8">
        <v>28342</v>
      </c>
      <c r="E50" s="9">
        <v>4.63</v>
      </c>
      <c r="F50" s="9">
        <v>1</v>
      </c>
      <c r="G50" s="9">
        <f t="shared" si="1"/>
        <v>159565.46</v>
      </c>
      <c r="H50" s="144">
        <v>0.3</v>
      </c>
      <c r="I50" s="9">
        <f t="shared" si="3"/>
        <v>207435.098</v>
      </c>
      <c r="J50" s="205" t="s">
        <v>266</v>
      </c>
    </row>
    <row r="51" spans="1:10" s="2" customFormat="1" ht="18" customHeight="1">
      <c r="A51" s="105"/>
      <c r="B51" s="10" t="s">
        <v>712</v>
      </c>
      <c r="C51" s="7" t="s">
        <v>196</v>
      </c>
      <c r="D51" s="8">
        <v>392</v>
      </c>
      <c r="E51" s="9">
        <v>303.4</v>
      </c>
      <c r="F51" s="9">
        <v>30</v>
      </c>
      <c r="G51" s="9">
        <f t="shared" si="1"/>
        <v>130692.79999999999</v>
      </c>
      <c r="H51" s="144">
        <v>0.3</v>
      </c>
      <c r="I51" s="9">
        <f t="shared" si="3"/>
        <v>169900.63999999998</v>
      </c>
      <c r="J51" s="205" t="s">
        <v>633</v>
      </c>
    </row>
    <row r="52" spans="1:10" ht="18" customHeight="1">
      <c r="A52" s="105" t="s">
        <v>150</v>
      </c>
      <c r="B52" s="10" t="s">
        <v>713</v>
      </c>
      <c r="C52" s="7" t="s">
        <v>195</v>
      </c>
      <c r="D52" s="8">
        <v>652</v>
      </c>
      <c r="E52" s="9">
        <v>14.86</v>
      </c>
      <c r="F52" s="9">
        <v>26.4</v>
      </c>
      <c r="G52" s="9">
        <f t="shared" si="1"/>
        <v>26901.52</v>
      </c>
      <c r="H52" s="144">
        <v>0.3</v>
      </c>
      <c r="I52" s="9">
        <f t="shared" si="3"/>
        <v>34971.976</v>
      </c>
      <c r="J52" s="205" t="s">
        <v>640</v>
      </c>
    </row>
    <row r="53" spans="1:10" ht="18" customHeight="1">
      <c r="A53" s="105"/>
      <c r="B53" s="10" t="s">
        <v>148</v>
      </c>
      <c r="C53" s="7" t="s">
        <v>197</v>
      </c>
      <c r="D53" s="8">
        <v>6270</v>
      </c>
      <c r="E53" s="9">
        <v>4.63</v>
      </c>
      <c r="F53" s="9">
        <v>1</v>
      </c>
      <c r="G53" s="9">
        <f t="shared" si="1"/>
        <v>35300.1</v>
      </c>
      <c r="H53" s="144">
        <v>0.3</v>
      </c>
      <c r="I53" s="9">
        <f t="shared" si="3"/>
        <v>45890.13</v>
      </c>
      <c r="J53" s="205" t="s">
        <v>266</v>
      </c>
    </row>
    <row r="54" spans="1:10" ht="18" customHeight="1">
      <c r="A54" s="105"/>
      <c r="B54" s="10" t="s">
        <v>712</v>
      </c>
      <c r="C54" s="7" t="s">
        <v>196</v>
      </c>
      <c r="D54" s="8">
        <v>92</v>
      </c>
      <c r="E54" s="9">
        <v>303.4</v>
      </c>
      <c r="F54" s="9">
        <v>30</v>
      </c>
      <c r="G54" s="9">
        <f t="shared" si="1"/>
        <v>30672.8</v>
      </c>
      <c r="H54" s="144">
        <v>0.3</v>
      </c>
      <c r="I54" s="9">
        <f t="shared" si="3"/>
        <v>39874.64</v>
      </c>
      <c r="J54" s="205" t="s">
        <v>633</v>
      </c>
    </row>
    <row r="55" spans="1:10" ht="18" customHeight="1">
      <c r="A55" s="105" t="s">
        <v>151</v>
      </c>
      <c r="B55" s="10" t="s">
        <v>211</v>
      </c>
      <c r="C55" s="7" t="s">
        <v>195</v>
      </c>
      <c r="D55" s="8">
        <v>300</v>
      </c>
      <c r="E55" s="9">
        <v>14.86</v>
      </c>
      <c r="F55" s="9">
        <v>26.4</v>
      </c>
      <c r="G55" s="9">
        <f t="shared" si="1"/>
        <v>12378</v>
      </c>
      <c r="H55" s="144">
        <v>0.3</v>
      </c>
      <c r="I55" s="9">
        <f t="shared" si="3"/>
        <v>16091.400000000001</v>
      </c>
      <c r="J55" s="205" t="s">
        <v>640</v>
      </c>
    </row>
    <row r="56" spans="1:10" ht="18" customHeight="1">
      <c r="A56" s="105"/>
      <c r="B56" s="10" t="s">
        <v>148</v>
      </c>
      <c r="C56" s="7" t="s">
        <v>197</v>
      </c>
      <c r="D56" s="8">
        <v>1680</v>
      </c>
      <c r="E56" s="9">
        <v>4.63</v>
      </c>
      <c r="F56" s="9">
        <v>1</v>
      </c>
      <c r="G56" s="9">
        <f t="shared" si="1"/>
        <v>9458.4</v>
      </c>
      <c r="H56" s="144">
        <v>0.3</v>
      </c>
      <c r="I56" s="9">
        <f t="shared" si="3"/>
        <v>12295.92</v>
      </c>
      <c r="J56" s="205" t="s">
        <v>266</v>
      </c>
    </row>
    <row r="57" spans="1:10" ht="18" customHeight="1">
      <c r="A57" s="105"/>
      <c r="B57" s="10" t="s">
        <v>712</v>
      </c>
      <c r="C57" s="7" t="s">
        <v>196</v>
      </c>
      <c r="D57" s="8">
        <v>51</v>
      </c>
      <c r="E57" s="9">
        <v>303.4</v>
      </c>
      <c r="F57" s="9">
        <v>30</v>
      </c>
      <c r="G57" s="9">
        <f t="shared" si="1"/>
        <v>17003.399999999998</v>
      </c>
      <c r="H57" s="144">
        <v>0.3</v>
      </c>
      <c r="I57" s="9">
        <f t="shared" si="3"/>
        <v>22104.42</v>
      </c>
      <c r="J57" s="205" t="s">
        <v>633</v>
      </c>
    </row>
    <row r="58" spans="1:10" ht="18" customHeight="1">
      <c r="A58" s="105" t="s">
        <v>194</v>
      </c>
      <c r="B58" s="10" t="s">
        <v>274</v>
      </c>
      <c r="C58" s="7" t="s">
        <v>195</v>
      </c>
      <c r="D58" s="8">
        <v>2640</v>
      </c>
      <c r="E58" s="9">
        <v>79.2</v>
      </c>
      <c r="F58" s="9">
        <v>8.7</v>
      </c>
      <c r="G58" s="9">
        <f t="shared" si="1"/>
        <v>232056.00000000003</v>
      </c>
      <c r="H58" s="144">
        <v>0.3</v>
      </c>
      <c r="I58" s="9">
        <f t="shared" si="3"/>
        <v>301672.80000000005</v>
      </c>
      <c r="J58" s="205" t="s">
        <v>271</v>
      </c>
    </row>
    <row r="59" spans="1:10" ht="18" customHeight="1">
      <c r="A59" s="105" t="s">
        <v>81</v>
      </c>
      <c r="B59" s="10" t="s">
        <v>273</v>
      </c>
      <c r="C59" s="7" t="s">
        <v>195</v>
      </c>
      <c r="D59" s="8">
        <v>1320</v>
      </c>
      <c r="E59" s="9">
        <v>70</v>
      </c>
      <c r="F59" s="9">
        <v>8.7</v>
      </c>
      <c r="G59" s="9">
        <f t="shared" si="1"/>
        <v>103884</v>
      </c>
      <c r="H59" s="144">
        <v>0.3</v>
      </c>
      <c r="I59" s="9">
        <f t="shared" si="3"/>
        <v>135049.2</v>
      </c>
      <c r="J59" s="205" t="s">
        <v>275</v>
      </c>
    </row>
    <row r="60" spans="1:10" ht="18" customHeight="1">
      <c r="A60" s="105" t="s">
        <v>272</v>
      </c>
      <c r="B60" s="10" t="s">
        <v>618</v>
      </c>
      <c r="C60" s="7" t="s">
        <v>173</v>
      </c>
      <c r="D60" s="8">
        <v>4000</v>
      </c>
      <c r="E60" s="9">
        <v>3.2</v>
      </c>
      <c r="F60" s="9">
        <v>0.8</v>
      </c>
      <c r="G60" s="9">
        <f t="shared" si="1"/>
        <v>16000</v>
      </c>
      <c r="H60" s="144">
        <v>0.3</v>
      </c>
      <c r="I60" s="9">
        <f t="shared" si="3"/>
        <v>20800</v>
      </c>
      <c r="J60" s="205"/>
    </row>
    <row r="61" spans="1:10" ht="18" customHeight="1">
      <c r="A61" s="115"/>
      <c r="B61" s="19" t="s">
        <v>134</v>
      </c>
      <c r="C61" s="7"/>
      <c r="D61" s="12"/>
      <c r="E61" s="17">
        <f>SUMPRODUCT(E46:E60,D46:D60)</f>
        <v>895550.42</v>
      </c>
      <c r="F61" s="17">
        <f>SUMPRODUCT(F46:F60,D46:D60)</f>
        <v>288438.39999999997</v>
      </c>
      <c r="G61" s="17">
        <f>SUM(G46:G60)</f>
        <v>1183988.82</v>
      </c>
      <c r="H61" s="187"/>
      <c r="I61" s="17">
        <f>SUM(I46:I60)</f>
        <v>1539185.466</v>
      </c>
      <c r="J61" s="205"/>
    </row>
    <row r="62" spans="1:10" ht="18" customHeight="1">
      <c r="A62" s="105"/>
      <c r="B62" s="10"/>
      <c r="C62" s="7"/>
      <c r="D62" s="8" t="s">
        <v>129</v>
      </c>
      <c r="E62" s="9"/>
      <c r="F62" s="9"/>
      <c r="G62" s="9"/>
      <c r="H62" s="144"/>
      <c r="I62" s="9"/>
      <c r="J62" s="205"/>
    </row>
    <row r="63" spans="1:10" ht="18" customHeight="1">
      <c r="A63" s="115" t="s">
        <v>152</v>
      </c>
      <c r="B63" s="19" t="s">
        <v>154</v>
      </c>
      <c r="C63" s="7"/>
      <c r="D63" s="8" t="s">
        <v>129</v>
      </c>
      <c r="E63" s="9"/>
      <c r="F63" s="9"/>
      <c r="G63" s="9"/>
      <c r="H63" s="144"/>
      <c r="I63" s="9"/>
      <c r="J63" s="205"/>
    </row>
    <row r="64" spans="1:10" ht="18" customHeight="1">
      <c r="A64" s="105" t="s">
        <v>205</v>
      </c>
      <c r="B64" s="10" t="s">
        <v>398</v>
      </c>
      <c r="C64" s="7" t="s">
        <v>195</v>
      </c>
      <c r="D64" s="8">
        <v>1740</v>
      </c>
      <c r="E64" s="9">
        <v>24.8</v>
      </c>
      <c r="F64" s="9">
        <v>14.55</v>
      </c>
      <c r="G64" s="9">
        <f aca="true" t="shared" si="4" ref="G64:G129">(F64+E64)*D64</f>
        <v>68469</v>
      </c>
      <c r="H64" s="144">
        <v>0.3</v>
      </c>
      <c r="I64" s="9">
        <f>G64*1.3</f>
        <v>89009.7</v>
      </c>
      <c r="J64" s="208" t="s">
        <v>399</v>
      </c>
    </row>
    <row r="65" spans="1:10" ht="18" customHeight="1">
      <c r="A65" s="105" t="s">
        <v>206</v>
      </c>
      <c r="B65" s="10" t="s">
        <v>397</v>
      </c>
      <c r="C65" s="7" t="s">
        <v>195</v>
      </c>
      <c r="D65" s="8">
        <v>1830</v>
      </c>
      <c r="E65" s="9">
        <v>15.5</v>
      </c>
      <c r="F65" s="9">
        <v>10.19</v>
      </c>
      <c r="G65" s="9">
        <f t="shared" si="4"/>
        <v>47012.7</v>
      </c>
      <c r="H65" s="144">
        <v>0.3</v>
      </c>
      <c r="I65" s="9">
        <f>G65*1.3</f>
        <v>61116.509999999995</v>
      </c>
      <c r="J65" s="205" t="s">
        <v>399</v>
      </c>
    </row>
    <row r="66" spans="1:10" ht="18" customHeight="1">
      <c r="A66" s="105" t="s">
        <v>207</v>
      </c>
      <c r="B66" s="10" t="s">
        <v>239</v>
      </c>
      <c r="C66" s="7" t="s">
        <v>195</v>
      </c>
      <c r="D66" s="8">
        <v>200</v>
      </c>
      <c r="E66" s="9">
        <v>70.46</v>
      </c>
      <c r="F66" s="9">
        <v>12</v>
      </c>
      <c r="G66" s="9">
        <f t="shared" si="4"/>
        <v>16492</v>
      </c>
      <c r="H66" s="144">
        <v>0.3</v>
      </c>
      <c r="I66" s="9">
        <f>G66*1.175</f>
        <v>19378.100000000002</v>
      </c>
      <c r="J66" s="205" t="s">
        <v>278</v>
      </c>
    </row>
    <row r="67" spans="1:10" ht="18" customHeight="1">
      <c r="A67" s="115"/>
      <c r="B67" s="19" t="s">
        <v>134</v>
      </c>
      <c r="C67" s="7"/>
      <c r="D67" s="12" t="s">
        <v>129</v>
      </c>
      <c r="E67" s="17">
        <f>SUMPRODUCT(E64:E66,D64:D66)</f>
        <v>85609</v>
      </c>
      <c r="F67" s="17">
        <f>SUMPRODUCT(F64:F66,D64:D66)</f>
        <v>46364.7</v>
      </c>
      <c r="G67" s="17">
        <f>SUM(G64:G66)</f>
        <v>131973.7</v>
      </c>
      <c r="H67" s="187"/>
      <c r="I67" s="17">
        <f>SUM(I64:I66)</f>
        <v>169504.31</v>
      </c>
      <c r="J67" s="205"/>
    </row>
    <row r="68" spans="1:10" s="2" customFormat="1" ht="18" customHeight="1">
      <c r="A68" s="105"/>
      <c r="B68" s="10"/>
      <c r="C68" s="7"/>
      <c r="D68" s="8" t="s">
        <v>129</v>
      </c>
      <c r="E68" s="9"/>
      <c r="F68" s="9"/>
      <c r="G68" s="9"/>
      <c r="H68" s="144"/>
      <c r="I68" s="9"/>
      <c r="J68" s="205"/>
    </row>
    <row r="69" spans="1:10" ht="18" customHeight="1">
      <c r="A69" s="116" t="s">
        <v>153</v>
      </c>
      <c r="B69" s="19" t="s">
        <v>159</v>
      </c>
      <c r="C69" s="7"/>
      <c r="D69" s="8" t="s">
        <v>129</v>
      </c>
      <c r="E69" s="9"/>
      <c r="F69" s="9"/>
      <c r="G69" s="9"/>
      <c r="H69" s="144"/>
      <c r="I69" s="9"/>
      <c r="J69" s="205"/>
    </row>
    <row r="70" spans="1:10" ht="18" customHeight="1">
      <c r="A70" s="105" t="s">
        <v>155</v>
      </c>
      <c r="B70" s="10" t="s">
        <v>646</v>
      </c>
      <c r="C70" s="7" t="s">
        <v>195</v>
      </c>
      <c r="D70" s="8">
        <v>11526</v>
      </c>
      <c r="E70" s="9">
        <v>1.21</v>
      </c>
      <c r="F70" s="9">
        <v>1.3</v>
      </c>
      <c r="G70" s="9">
        <f t="shared" si="4"/>
        <v>28930.26</v>
      </c>
      <c r="H70" s="144">
        <v>0.3</v>
      </c>
      <c r="I70" s="9">
        <f>G70*1.3</f>
        <v>37609.337999999996</v>
      </c>
      <c r="J70" s="205" t="s">
        <v>279</v>
      </c>
    </row>
    <row r="71" spans="1:10" ht="18" customHeight="1">
      <c r="A71" s="105" t="s">
        <v>156</v>
      </c>
      <c r="B71" s="10" t="s">
        <v>162</v>
      </c>
      <c r="C71" s="7" t="s">
        <v>195</v>
      </c>
      <c r="D71" s="8">
        <v>7134</v>
      </c>
      <c r="E71" s="9">
        <v>5</v>
      </c>
      <c r="F71" s="9">
        <v>8.69</v>
      </c>
      <c r="G71" s="9">
        <f t="shared" si="4"/>
        <v>97664.45999999999</v>
      </c>
      <c r="H71" s="144">
        <v>0.3</v>
      </c>
      <c r="I71" s="9">
        <f aca="true" t="shared" si="5" ref="I71:I80">G71*1.3</f>
        <v>126963.798</v>
      </c>
      <c r="J71" s="205" t="s">
        <v>645</v>
      </c>
    </row>
    <row r="72" spans="1:10" ht="18" customHeight="1">
      <c r="A72" s="105" t="s">
        <v>449</v>
      </c>
      <c r="B72" s="10" t="s">
        <v>164</v>
      </c>
      <c r="C72" s="7" t="s">
        <v>195</v>
      </c>
      <c r="D72" s="8">
        <v>7134</v>
      </c>
      <c r="E72" s="9">
        <v>2</v>
      </c>
      <c r="F72" s="9">
        <v>7.82</v>
      </c>
      <c r="G72" s="9">
        <f t="shared" si="4"/>
        <v>70055.88</v>
      </c>
      <c r="H72" s="144">
        <v>0.3</v>
      </c>
      <c r="I72" s="9">
        <f t="shared" si="5"/>
        <v>91072.64400000001</v>
      </c>
      <c r="J72" s="205" t="s">
        <v>647</v>
      </c>
    </row>
    <row r="73" spans="1:10" ht="18" customHeight="1">
      <c r="A73" s="105" t="s">
        <v>450</v>
      </c>
      <c r="B73" s="10" t="s">
        <v>281</v>
      </c>
      <c r="C73" s="7" t="s">
        <v>195</v>
      </c>
      <c r="D73" s="8">
        <v>3120</v>
      </c>
      <c r="E73" s="9">
        <v>6.28</v>
      </c>
      <c r="F73" s="9">
        <v>6.26</v>
      </c>
      <c r="G73" s="9">
        <f t="shared" si="4"/>
        <v>39124.799999999996</v>
      </c>
      <c r="H73" s="144">
        <v>0.3</v>
      </c>
      <c r="I73" s="9">
        <f t="shared" si="5"/>
        <v>50862.24</v>
      </c>
      <c r="J73" s="205" t="s">
        <v>280</v>
      </c>
    </row>
    <row r="74" spans="1:10" ht="18" customHeight="1">
      <c r="A74" s="105" t="s">
        <v>451</v>
      </c>
      <c r="B74" s="10" t="s">
        <v>642</v>
      </c>
      <c r="C74" s="7" t="s">
        <v>195</v>
      </c>
      <c r="D74" s="8">
        <v>432</v>
      </c>
      <c r="E74" s="9">
        <v>6.28</v>
      </c>
      <c r="F74" s="9">
        <v>9.39</v>
      </c>
      <c r="G74" s="9">
        <f t="shared" si="4"/>
        <v>6769.4400000000005</v>
      </c>
      <c r="H74" s="144">
        <v>0.3</v>
      </c>
      <c r="I74" s="9">
        <f t="shared" si="5"/>
        <v>8800.272</v>
      </c>
      <c r="J74" s="205" t="s">
        <v>280</v>
      </c>
    </row>
    <row r="75" spans="1:10" ht="18" customHeight="1">
      <c r="A75" s="105" t="s">
        <v>452</v>
      </c>
      <c r="B75" s="10" t="s">
        <v>282</v>
      </c>
      <c r="C75" s="7" t="s">
        <v>195</v>
      </c>
      <c r="D75" s="8">
        <v>280</v>
      </c>
      <c r="E75" s="9">
        <v>18.17</v>
      </c>
      <c r="F75" s="9">
        <v>12</v>
      </c>
      <c r="G75" s="9">
        <f t="shared" si="4"/>
        <v>8447.6</v>
      </c>
      <c r="H75" s="144">
        <v>0.3</v>
      </c>
      <c r="I75" s="9">
        <f t="shared" si="5"/>
        <v>10981.880000000001</v>
      </c>
      <c r="J75" s="205" t="s">
        <v>283</v>
      </c>
    </row>
    <row r="76" spans="1:10" ht="18" customHeight="1">
      <c r="A76" s="105" t="s">
        <v>453</v>
      </c>
      <c r="B76" s="10" t="s">
        <v>118</v>
      </c>
      <c r="C76" s="7" t="s">
        <v>195</v>
      </c>
      <c r="D76" s="8">
        <v>250</v>
      </c>
      <c r="E76" s="9">
        <v>74.61</v>
      </c>
      <c r="F76" s="9">
        <v>16</v>
      </c>
      <c r="G76" s="9">
        <f t="shared" si="4"/>
        <v>22652.5</v>
      </c>
      <c r="H76" s="144">
        <v>0.3</v>
      </c>
      <c r="I76" s="9">
        <f t="shared" si="5"/>
        <v>29448.25</v>
      </c>
      <c r="J76" s="205" t="s">
        <v>284</v>
      </c>
    </row>
    <row r="77" spans="1:10" ht="18" customHeight="1">
      <c r="A77" s="105" t="s">
        <v>454</v>
      </c>
      <c r="B77" s="32" t="s">
        <v>285</v>
      </c>
      <c r="C77" s="29" t="s">
        <v>173</v>
      </c>
      <c r="D77" s="30">
        <v>6</v>
      </c>
      <c r="E77" s="31">
        <v>44.07</v>
      </c>
      <c r="F77" s="31">
        <v>5.4</v>
      </c>
      <c r="G77" s="9">
        <f t="shared" si="4"/>
        <v>296.82</v>
      </c>
      <c r="H77" s="144">
        <v>0.3</v>
      </c>
      <c r="I77" s="9">
        <f t="shared" si="5"/>
        <v>385.866</v>
      </c>
      <c r="J77" s="205" t="s">
        <v>286</v>
      </c>
    </row>
    <row r="78" spans="1:10" ht="18" customHeight="1">
      <c r="A78" s="105" t="s">
        <v>455</v>
      </c>
      <c r="B78" s="32" t="s">
        <v>287</v>
      </c>
      <c r="C78" s="29" t="s">
        <v>173</v>
      </c>
      <c r="D78" s="30">
        <v>6</v>
      </c>
      <c r="E78" s="31">
        <v>77.12</v>
      </c>
      <c r="F78" s="31">
        <v>9.45</v>
      </c>
      <c r="G78" s="9">
        <f t="shared" si="4"/>
        <v>519.4200000000001</v>
      </c>
      <c r="H78" s="144">
        <v>0.3</v>
      </c>
      <c r="I78" s="9">
        <f t="shared" si="5"/>
        <v>675.2460000000001</v>
      </c>
      <c r="J78" s="205" t="s">
        <v>286</v>
      </c>
    </row>
    <row r="79" spans="1:10" ht="18" customHeight="1">
      <c r="A79" s="105" t="s">
        <v>456</v>
      </c>
      <c r="B79" s="32" t="s">
        <v>288</v>
      </c>
      <c r="C79" s="29" t="s">
        <v>173</v>
      </c>
      <c r="D79" s="30">
        <v>6</v>
      </c>
      <c r="E79" s="31">
        <v>34.27</v>
      </c>
      <c r="F79" s="31">
        <v>4.2</v>
      </c>
      <c r="G79" s="9">
        <f t="shared" si="4"/>
        <v>230.82000000000005</v>
      </c>
      <c r="H79" s="144">
        <v>0.3</v>
      </c>
      <c r="I79" s="9">
        <f t="shared" si="5"/>
        <v>300.0660000000001</v>
      </c>
      <c r="J79" s="205" t="s">
        <v>286</v>
      </c>
    </row>
    <row r="80" spans="1:10" ht="18" customHeight="1">
      <c r="A80" s="105" t="s">
        <v>641</v>
      </c>
      <c r="B80" s="32" t="s">
        <v>289</v>
      </c>
      <c r="C80" s="29" t="s">
        <v>173</v>
      </c>
      <c r="D80" s="30">
        <v>6</v>
      </c>
      <c r="E80" s="31">
        <v>51.41</v>
      </c>
      <c r="F80" s="31">
        <v>6.3</v>
      </c>
      <c r="G80" s="9">
        <f t="shared" si="4"/>
        <v>346.26</v>
      </c>
      <c r="H80" s="144">
        <v>0.3</v>
      </c>
      <c r="I80" s="9">
        <f t="shared" si="5"/>
        <v>450.138</v>
      </c>
      <c r="J80" s="205" t="s">
        <v>286</v>
      </c>
    </row>
    <row r="81" spans="1:10" ht="18" customHeight="1">
      <c r="A81" s="115"/>
      <c r="B81" s="19" t="s">
        <v>134</v>
      </c>
      <c r="C81" s="7"/>
      <c r="D81" s="12"/>
      <c r="E81" s="17">
        <f>SUMPRODUCT(E70:E80,D70:D80)</f>
        <v>111172.34000000001</v>
      </c>
      <c r="F81" s="17">
        <f>SUMPRODUCT(F70:F80,D70:D80)</f>
        <v>163865.92000000004</v>
      </c>
      <c r="G81" s="17">
        <f>SUM(G70:G80)</f>
        <v>275038.25999999995</v>
      </c>
      <c r="H81" s="187"/>
      <c r="I81" s="17">
        <f>SUM(I70:I80)</f>
        <v>357549.73799999995</v>
      </c>
      <c r="J81" s="205"/>
    </row>
    <row r="82" spans="1:10" ht="18" customHeight="1" thickBot="1">
      <c r="A82" s="123"/>
      <c r="B82" s="124"/>
      <c r="C82" s="103"/>
      <c r="D82" s="125"/>
      <c r="E82" s="126"/>
      <c r="F82" s="126"/>
      <c r="G82" s="126"/>
      <c r="H82" s="188"/>
      <c r="I82" s="126"/>
      <c r="J82" s="206"/>
    </row>
    <row r="83" spans="1:10" ht="18" customHeight="1" thickTop="1">
      <c r="A83" s="131" t="s">
        <v>158</v>
      </c>
      <c r="B83" s="128" t="s">
        <v>166</v>
      </c>
      <c r="C83" s="112"/>
      <c r="D83" s="113"/>
      <c r="E83" s="50"/>
      <c r="F83" s="50"/>
      <c r="G83" s="50"/>
      <c r="H83" s="179"/>
      <c r="I83" s="50"/>
      <c r="J83" s="207"/>
    </row>
    <row r="84" spans="1:10" ht="18" customHeight="1">
      <c r="A84" s="105" t="s">
        <v>160</v>
      </c>
      <c r="B84" s="48" t="s">
        <v>539</v>
      </c>
      <c r="C84" s="7" t="s">
        <v>195</v>
      </c>
      <c r="D84" s="8">
        <v>1320</v>
      </c>
      <c r="E84" s="9">
        <v>13.66</v>
      </c>
      <c r="F84" s="9">
        <v>1.8</v>
      </c>
      <c r="G84" s="9">
        <f t="shared" si="4"/>
        <v>20407.2</v>
      </c>
      <c r="H84" s="144">
        <v>0.3</v>
      </c>
      <c r="I84" s="9">
        <f>G84*1.3</f>
        <v>26529.36</v>
      </c>
      <c r="J84" s="205" t="s">
        <v>276</v>
      </c>
    </row>
    <row r="85" spans="1:10" ht="18" customHeight="1">
      <c r="A85" s="105" t="s">
        <v>161</v>
      </c>
      <c r="B85" s="48" t="s">
        <v>293</v>
      </c>
      <c r="C85" s="7" t="s">
        <v>195</v>
      </c>
      <c r="D85" s="8">
        <v>1320</v>
      </c>
      <c r="E85" s="9">
        <v>6.96</v>
      </c>
      <c r="F85" s="9">
        <v>10.38</v>
      </c>
      <c r="G85" s="9">
        <f t="shared" si="4"/>
        <v>22888.8</v>
      </c>
      <c r="H85" s="144">
        <v>0.3</v>
      </c>
      <c r="I85" s="9">
        <f aca="true" t="shared" si="6" ref="I85:I90">G85*1.3</f>
        <v>29755.44</v>
      </c>
      <c r="J85" s="205"/>
    </row>
    <row r="86" spans="1:10" ht="18" customHeight="1">
      <c r="A86" s="105" t="s">
        <v>163</v>
      </c>
      <c r="B86" s="10" t="s">
        <v>73</v>
      </c>
      <c r="C86" s="7" t="s">
        <v>195</v>
      </c>
      <c r="D86" s="8">
        <v>3960</v>
      </c>
      <c r="E86" s="9">
        <v>15.6</v>
      </c>
      <c r="F86" s="9">
        <v>12</v>
      </c>
      <c r="G86" s="9">
        <f t="shared" si="4"/>
        <v>109296</v>
      </c>
      <c r="H86" s="144">
        <v>0.3</v>
      </c>
      <c r="I86" s="9">
        <f t="shared" si="6"/>
        <v>142084.80000000002</v>
      </c>
      <c r="J86" s="205" t="s">
        <v>290</v>
      </c>
    </row>
    <row r="87" spans="1:10" ht="18" customHeight="1">
      <c r="A87" s="105" t="s">
        <v>200</v>
      </c>
      <c r="B87" s="10" t="s">
        <v>291</v>
      </c>
      <c r="C87" s="7" t="s">
        <v>174</v>
      </c>
      <c r="D87" s="8">
        <v>1700</v>
      </c>
      <c r="E87" s="9">
        <v>1.56</v>
      </c>
      <c r="F87" s="9">
        <v>1.2</v>
      </c>
      <c r="G87" s="9">
        <f t="shared" si="4"/>
        <v>4692</v>
      </c>
      <c r="H87" s="144">
        <v>0.3</v>
      </c>
      <c r="I87" s="9">
        <f t="shared" si="6"/>
        <v>6099.6</v>
      </c>
      <c r="J87" s="205" t="s">
        <v>292</v>
      </c>
    </row>
    <row r="88" spans="1:10" ht="18" customHeight="1">
      <c r="A88" s="105" t="s">
        <v>201</v>
      </c>
      <c r="B88" s="48" t="s">
        <v>572</v>
      </c>
      <c r="C88" s="7" t="s">
        <v>195</v>
      </c>
      <c r="D88" s="8">
        <v>150</v>
      </c>
      <c r="E88" s="9">
        <v>13.66</v>
      </c>
      <c r="F88" s="9">
        <v>1.8</v>
      </c>
      <c r="G88" s="9">
        <f t="shared" si="4"/>
        <v>2319</v>
      </c>
      <c r="H88" s="144">
        <v>0.3</v>
      </c>
      <c r="I88" s="9">
        <f t="shared" si="6"/>
        <v>3014.7000000000003</v>
      </c>
      <c r="J88" s="205" t="s">
        <v>276</v>
      </c>
    </row>
    <row r="89" spans="1:10" ht="18" customHeight="1">
      <c r="A89" s="105" t="s">
        <v>119</v>
      </c>
      <c r="B89" s="48" t="s">
        <v>540</v>
      </c>
      <c r="C89" s="7" t="s">
        <v>195</v>
      </c>
      <c r="D89" s="8">
        <v>150</v>
      </c>
      <c r="E89" s="9">
        <v>6.96</v>
      </c>
      <c r="F89" s="9">
        <v>10.38</v>
      </c>
      <c r="G89" s="9">
        <f t="shared" si="4"/>
        <v>2601</v>
      </c>
      <c r="H89" s="144">
        <v>0.3</v>
      </c>
      <c r="I89" s="9">
        <f t="shared" si="6"/>
        <v>3381.3</v>
      </c>
      <c r="J89" s="205"/>
    </row>
    <row r="90" spans="1:10" ht="18" customHeight="1">
      <c r="A90" s="105" t="s">
        <v>260</v>
      </c>
      <c r="B90" s="48" t="s">
        <v>541</v>
      </c>
      <c r="C90" s="7" t="s">
        <v>173</v>
      </c>
      <c r="D90" s="8">
        <v>76</v>
      </c>
      <c r="E90" s="9">
        <v>30.6</v>
      </c>
      <c r="F90" s="9">
        <v>3.75</v>
      </c>
      <c r="G90" s="9">
        <f t="shared" si="4"/>
        <v>2610.6</v>
      </c>
      <c r="H90" s="144">
        <v>0.3</v>
      </c>
      <c r="I90" s="9">
        <f t="shared" si="6"/>
        <v>3393.78</v>
      </c>
      <c r="J90" s="205"/>
    </row>
    <row r="91" spans="1:10" ht="18" customHeight="1">
      <c r="A91" s="105"/>
      <c r="B91" s="28" t="s">
        <v>545</v>
      </c>
      <c r="C91" s="7"/>
      <c r="D91" s="8"/>
      <c r="E91" s="9"/>
      <c r="F91" s="9"/>
      <c r="G91" s="9"/>
      <c r="H91" s="144"/>
      <c r="I91" s="9"/>
      <c r="J91" s="205"/>
    </row>
    <row r="92" spans="1:10" ht="18" customHeight="1">
      <c r="A92" s="105" t="s">
        <v>372</v>
      </c>
      <c r="B92" s="10" t="s">
        <v>542</v>
      </c>
      <c r="C92" s="7" t="s">
        <v>173</v>
      </c>
      <c r="D92" s="8">
        <v>80</v>
      </c>
      <c r="E92" s="9">
        <v>21.18</v>
      </c>
      <c r="F92" s="9">
        <v>2.55</v>
      </c>
      <c r="G92" s="9">
        <f t="shared" si="4"/>
        <v>1898.4</v>
      </c>
      <c r="H92" s="144">
        <v>0.3</v>
      </c>
      <c r="I92" s="9">
        <f aca="true" t="shared" si="7" ref="I92:I104">G92*1.3</f>
        <v>2467.92</v>
      </c>
      <c r="J92" s="205" t="s">
        <v>286</v>
      </c>
    </row>
    <row r="93" spans="1:10" ht="18" customHeight="1">
      <c r="A93" s="105" t="s">
        <v>373</v>
      </c>
      <c r="B93" s="10" t="s">
        <v>543</v>
      </c>
      <c r="C93" s="7" t="s">
        <v>173</v>
      </c>
      <c r="D93" s="8">
        <v>80</v>
      </c>
      <c r="E93" s="9">
        <v>36.42</v>
      </c>
      <c r="F93" s="9">
        <v>4.5</v>
      </c>
      <c r="G93" s="9">
        <f t="shared" si="4"/>
        <v>3273.6000000000004</v>
      </c>
      <c r="H93" s="144">
        <v>0.3</v>
      </c>
      <c r="I93" s="9">
        <f t="shared" si="7"/>
        <v>4255.68</v>
      </c>
      <c r="J93" s="205" t="s">
        <v>286</v>
      </c>
    </row>
    <row r="94" spans="1:10" ht="18" customHeight="1">
      <c r="A94" s="105" t="s">
        <v>374</v>
      </c>
      <c r="B94" s="10" t="s">
        <v>544</v>
      </c>
      <c r="C94" s="7" t="s">
        <v>173</v>
      </c>
      <c r="D94" s="8">
        <v>48</v>
      </c>
      <c r="E94" s="9">
        <v>105.47</v>
      </c>
      <c r="F94" s="9">
        <v>12.7</v>
      </c>
      <c r="G94" s="9">
        <f t="shared" si="4"/>
        <v>5672.16</v>
      </c>
      <c r="H94" s="144">
        <v>0.3</v>
      </c>
      <c r="I94" s="9">
        <f t="shared" si="7"/>
        <v>7373.808</v>
      </c>
      <c r="J94" s="205" t="s">
        <v>286</v>
      </c>
    </row>
    <row r="95" spans="1:10" s="2" customFormat="1" ht="18" customHeight="1">
      <c r="A95" s="105" t="s">
        <v>375</v>
      </c>
      <c r="B95" s="10" t="s">
        <v>410</v>
      </c>
      <c r="C95" s="7" t="s">
        <v>174</v>
      </c>
      <c r="D95" s="8">
        <v>115</v>
      </c>
      <c r="E95" s="9">
        <v>9.97</v>
      </c>
      <c r="F95" s="9">
        <v>1.2</v>
      </c>
      <c r="G95" s="9">
        <f t="shared" si="4"/>
        <v>1284.55</v>
      </c>
      <c r="H95" s="144">
        <v>0.3</v>
      </c>
      <c r="I95" s="9">
        <f t="shared" si="7"/>
        <v>1669.915</v>
      </c>
      <c r="J95" s="205" t="s">
        <v>286</v>
      </c>
    </row>
    <row r="96" spans="1:10" ht="18" customHeight="1">
      <c r="A96" s="117"/>
      <c r="B96" s="28" t="s">
        <v>240</v>
      </c>
      <c r="C96" s="7"/>
      <c r="D96" s="8"/>
      <c r="E96" s="9"/>
      <c r="F96" s="9"/>
      <c r="G96" s="9"/>
      <c r="H96" s="144"/>
      <c r="I96" s="9"/>
      <c r="J96" s="205"/>
    </row>
    <row r="97" spans="1:10" ht="18" customHeight="1">
      <c r="A97" s="117" t="s">
        <v>376</v>
      </c>
      <c r="B97" s="10" t="s">
        <v>295</v>
      </c>
      <c r="C97" s="7" t="s">
        <v>173</v>
      </c>
      <c r="D97" s="8">
        <v>126</v>
      </c>
      <c r="E97" s="9">
        <v>22.6</v>
      </c>
      <c r="F97" s="9">
        <v>2.81</v>
      </c>
      <c r="G97" s="9">
        <f t="shared" si="4"/>
        <v>3201.66</v>
      </c>
      <c r="H97" s="144">
        <v>0.3</v>
      </c>
      <c r="I97" s="9">
        <f t="shared" si="7"/>
        <v>4162.158</v>
      </c>
      <c r="J97" s="205" t="s">
        <v>286</v>
      </c>
    </row>
    <row r="98" spans="1:10" ht="18" customHeight="1">
      <c r="A98" s="117" t="s">
        <v>457</v>
      </c>
      <c r="B98" s="10" t="s">
        <v>296</v>
      </c>
      <c r="C98" s="7" t="s">
        <v>173</v>
      </c>
      <c r="D98" s="8">
        <v>126</v>
      </c>
      <c r="E98" s="9">
        <v>39.7</v>
      </c>
      <c r="F98" s="9">
        <v>4.95</v>
      </c>
      <c r="G98" s="9">
        <f t="shared" si="4"/>
        <v>5625.900000000001</v>
      </c>
      <c r="H98" s="144">
        <v>0.3</v>
      </c>
      <c r="I98" s="9">
        <f t="shared" si="7"/>
        <v>7313.670000000001</v>
      </c>
      <c r="J98" s="205" t="s">
        <v>286</v>
      </c>
    </row>
    <row r="99" spans="1:10" ht="18" customHeight="1">
      <c r="A99" s="117" t="s">
        <v>458</v>
      </c>
      <c r="B99" s="10" t="s">
        <v>297</v>
      </c>
      <c r="C99" s="7" t="s">
        <v>173</v>
      </c>
      <c r="D99" s="8">
        <v>16</v>
      </c>
      <c r="E99" s="9">
        <v>173.1</v>
      </c>
      <c r="F99" s="9">
        <v>21.6</v>
      </c>
      <c r="G99" s="9">
        <f t="shared" si="4"/>
        <v>3115.2</v>
      </c>
      <c r="H99" s="144">
        <v>0.3</v>
      </c>
      <c r="I99" s="9">
        <f t="shared" si="7"/>
        <v>4049.7599999999998</v>
      </c>
      <c r="J99" s="205" t="s">
        <v>286</v>
      </c>
    </row>
    <row r="100" spans="1:10" ht="18" customHeight="1">
      <c r="A100" s="117" t="s">
        <v>459</v>
      </c>
      <c r="B100" s="10" t="s">
        <v>294</v>
      </c>
      <c r="C100" s="7" t="s">
        <v>174</v>
      </c>
      <c r="D100" s="8">
        <v>126</v>
      </c>
      <c r="E100" s="9">
        <v>9.97</v>
      </c>
      <c r="F100" s="9">
        <v>1.2</v>
      </c>
      <c r="G100" s="9">
        <f t="shared" si="4"/>
        <v>1407.42</v>
      </c>
      <c r="H100" s="144">
        <v>0.3</v>
      </c>
      <c r="I100" s="9">
        <f t="shared" si="7"/>
        <v>1829.6460000000002</v>
      </c>
      <c r="J100" s="205" t="s">
        <v>286</v>
      </c>
    </row>
    <row r="101" spans="1:10" s="2" customFormat="1" ht="18" customHeight="1">
      <c r="A101" s="117"/>
      <c r="B101" s="28" t="s">
        <v>241</v>
      </c>
      <c r="C101" s="7"/>
      <c r="D101" s="8"/>
      <c r="E101" s="9"/>
      <c r="F101" s="9"/>
      <c r="G101" s="9"/>
      <c r="H101" s="144"/>
      <c r="I101" s="9"/>
      <c r="J101" s="205"/>
    </row>
    <row r="102" spans="1:10" ht="18" customHeight="1">
      <c r="A102" s="117" t="s">
        <v>546</v>
      </c>
      <c r="B102" s="10" t="s">
        <v>242</v>
      </c>
      <c r="C102" s="7" t="s">
        <v>173</v>
      </c>
      <c r="D102" s="8">
        <v>24</v>
      </c>
      <c r="E102" s="9">
        <v>13.64</v>
      </c>
      <c r="F102" s="9">
        <v>4.34</v>
      </c>
      <c r="G102" s="9">
        <f t="shared" si="4"/>
        <v>431.52</v>
      </c>
      <c r="H102" s="144">
        <v>0.3</v>
      </c>
      <c r="I102" s="9">
        <f t="shared" si="7"/>
        <v>560.976</v>
      </c>
      <c r="J102" s="205"/>
    </row>
    <row r="103" spans="1:10" ht="18" customHeight="1">
      <c r="A103" s="117" t="s">
        <v>547</v>
      </c>
      <c r="B103" s="10" t="s">
        <v>243</v>
      </c>
      <c r="C103" s="7" t="s">
        <v>173</v>
      </c>
      <c r="D103" s="8">
        <v>24</v>
      </c>
      <c r="E103" s="9">
        <v>24.07</v>
      </c>
      <c r="F103" s="9">
        <v>7.65</v>
      </c>
      <c r="G103" s="9">
        <f t="shared" si="4"/>
        <v>761.28</v>
      </c>
      <c r="H103" s="144">
        <v>0.3</v>
      </c>
      <c r="I103" s="9">
        <f t="shared" si="7"/>
        <v>989.664</v>
      </c>
      <c r="J103" s="205"/>
    </row>
    <row r="104" spans="1:10" ht="18" customHeight="1">
      <c r="A104" s="117" t="s">
        <v>548</v>
      </c>
      <c r="B104" s="10" t="s">
        <v>244</v>
      </c>
      <c r="C104" s="7" t="s">
        <v>195</v>
      </c>
      <c r="D104" s="8">
        <v>26</v>
      </c>
      <c r="E104" s="9">
        <v>47.2</v>
      </c>
      <c r="F104" s="9">
        <v>15</v>
      </c>
      <c r="G104" s="9">
        <f t="shared" si="4"/>
        <v>1617.2</v>
      </c>
      <c r="H104" s="144">
        <v>0.3</v>
      </c>
      <c r="I104" s="9">
        <f t="shared" si="7"/>
        <v>2102.36</v>
      </c>
      <c r="J104" s="205"/>
    </row>
    <row r="105" spans="1:10" ht="18" customHeight="1">
      <c r="A105" s="115"/>
      <c r="B105" s="19" t="s">
        <v>134</v>
      </c>
      <c r="C105" s="7"/>
      <c r="D105" s="12"/>
      <c r="E105" s="17">
        <f>SUMPRODUCT(E84:E104,D84:D104)</f>
        <v>121889.97</v>
      </c>
      <c r="F105" s="17">
        <f>SUMPRODUCT(F84:F104,D84:D104)</f>
        <v>71213.52000000002</v>
      </c>
      <c r="G105" s="17">
        <f>SUM(G84:G104)</f>
        <v>193103.49000000002</v>
      </c>
      <c r="H105" s="187"/>
      <c r="I105" s="17">
        <f>SUM(I84:I104)</f>
        <v>251034.53700000004</v>
      </c>
      <c r="J105" s="205"/>
    </row>
    <row r="106" spans="1:10" ht="18" customHeight="1">
      <c r="A106" s="118"/>
      <c r="B106" s="14"/>
      <c r="C106" s="27"/>
      <c r="D106" s="15"/>
      <c r="E106" s="25"/>
      <c r="F106" s="25"/>
      <c r="G106" s="9"/>
      <c r="H106" s="144"/>
      <c r="I106" s="16"/>
      <c r="J106" s="205"/>
    </row>
    <row r="107" spans="1:10" ht="18" customHeight="1">
      <c r="A107" s="116" t="s">
        <v>165</v>
      </c>
      <c r="B107" s="19" t="s">
        <v>14</v>
      </c>
      <c r="C107" s="7"/>
      <c r="D107" s="8"/>
      <c r="E107" s="9"/>
      <c r="F107" s="9"/>
      <c r="G107" s="9"/>
      <c r="H107" s="144"/>
      <c r="I107" s="9"/>
      <c r="J107" s="205"/>
    </row>
    <row r="108" spans="1:10" ht="18" customHeight="1">
      <c r="A108" s="94"/>
      <c r="B108" s="95" t="s">
        <v>13</v>
      </c>
      <c r="C108" s="96"/>
      <c r="D108" s="97"/>
      <c r="E108" s="9"/>
      <c r="F108" s="9"/>
      <c r="G108" s="9"/>
      <c r="H108" s="144"/>
      <c r="I108" s="9"/>
      <c r="J108" s="205"/>
    </row>
    <row r="109" spans="1:10" s="26" customFormat="1" ht="18" customHeight="1">
      <c r="A109" s="121" t="s">
        <v>167</v>
      </c>
      <c r="B109" s="122" t="s">
        <v>630</v>
      </c>
      <c r="C109" s="96" t="s">
        <v>173</v>
      </c>
      <c r="D109" s="97">
        <v>4</v>
      </c>
      <c r="E109" s="9">
        <v>950</v>
      </c>
      <c r="F109" s="9">
        <v>120</v>
      </c>
      <c r="G109" s="9">
        <f t="shared" si="4"/>
        <v>4280</v>
      </c>
      <c r="H109" s="144">
        <v>0.25</v>
      </c>
      <c r="I109" s="9">
        <f>G109*1.25</f>
        <v>5350</v>
      </c>
      <c r="J109" s="205"/>
    </row>
    <row r="110" spans="1:10" ht="18" customHeight="1">
      <c r="A110" s="121" t="s">
        <v>168</v>
      </c>
      <c r="B110" s="99" t="s">
        <v>9</v>
      </c>
      <c r="C110" s="96" t="s">
        <v>173</v>
      </c>
      <c r="D110" s="97">
        <v>27</v>
      </c>
      <c r="E110" s="9">
        <v>12.54</v>
      </c>
      <c r="F110" s="9">
        <f>E110*0.15</f>
        <v>1.8809999999999998</v>
      </c>
      <c r="G110" s="9">
        <f t="shared" si="4"/>
        <v>389.36699999999996</v>
      </c>
      <c r="H110" s="144">
        <v>0.25</v>
      </c>
      <c r="I110" s="9">
        <f aca="true" t="shared" si="8" ref="I110:I140">G110*1.25</f>
        <v>486.70874999999995</v>
      </c>
      <c r="J110" s="205" t="s">
        <v>298</v>
      </c>
    </row>
    <row r="111" spans="1:10" ht="18" customHeight="1">
      <c r="A111" s="121" t="s">
        <v>169</v>
      </c>
      <c r="B111" s="10" t="s">
        <v>10</v>
      </c>
      <c r="C111" s="96" t="s">
        <v>173</v>
      </c>
      <c r="D111" s="97">
        <v>2</v>
      </c>
      <c r="E111" s="9">
        <v>28.62</v>
      </c>
      <c r="F111" s="9">
        <f aca="true" t="shared" si="9" ref="F111:F167">E111*0.15</f>
        <v>4.293</v>
      </c>
      <c r="G111" s="9">
        <f t="shared" si="4"/>
        <v>65.82600000000001</v>
      </c>
      <c r="H111" s="144">
        <v>0.25</v>
      </c>
      <c r="I111" s="9">
        <f t="shared" si="8"/>
        <v>82.28250000000001</v>
      </c>
      <c r="J111" s="205" t="s">
        <v>299</v>
      </c>
    </row>
    <row r="112" spans="1:10" ht="18" customHeight="1">
      <c r="A112" s="121" t="s">
        <v>170</v>
      </c>
      <c r="B112" s="10" t="s">
        <v>108</v>
      </c>
      <c r="C112" s="7" t="s">
        <v>173</v>
      </c>
      <c r="D112" s="8">
        <v>1</v>
      </c>
      <c r="E112" s="9">
        <v>39</v>
      </c>
      <c r="F112" s="9">
        <f t="shared" si="9"/>
        <v>5.85</v>
      </c>
      <c r="G112" s="9">
        <f t="shared" si="4"/>
        <v>44.85</v>
      </c>
      <c r="H112" s="144">
        <v>0.25</v>
      </c>
      <c r="I112" s="9">
        <f t="shared" si="8"/>
        <v>56.0625</v>
      </c>
      <c r="J112" s="205" t="s">
        <v>300</v>
      </c>
    </row>
    <row r="113" spans="1:10" ht="18" customHeight="1">
      <c r="A113" s="121" t="s">
        <v>171</v>
      </c>
      <c r="B113" s="10" t="s">
        <v>11</v>
      </c>
      <c r="C113" s="7" t="s">
        <v>173</v>
      </c>
      <c r="D113" s="8">
        <v>22</v>
      </c>
      <c r="E113" s="9">
        <v>85.02</v>
      </c>
      <c r="F113" s="9">
        <f t="shared" si="9"/>
        <v>12.752999999999998</v>
      </c>
      <c r="G113" s="9">
        <f t="shared" si="4"/>
        <v>2151.006</v>
      </c>
      <c r="H113" s="144">
        <v>0.25</v>
      </c>
      <c r="I113" s="9">
        <f t="shared" si="8"/>
        <v>2688.7574999999997</v>
      </c>
      <c r="J113" s="205" t="s">
        <v>301</v>
      </c>
    </row>
    <row r="114" spans="1:10" ht="18" customHeight="1">
      <c r="A114" s="121" t="s">
        <v>355</v>
      </c>
      <c r="B114" s="100" t="s">
        <v>12</v>
      </c>
      <c r="C114" s="96" t="s">
        <v>173</v>
      </c>
      <c r="D114" s="97">
        <v>0.5</v>
      </c>
      <c r="E114" s="9">
        <v>130.32</v>
      </c>
      <c r="F114" s="9">
        <f t="shared" si="9"/>
        <v>19.548</v>
      </c>
      <c r="G114" s="9">
        <f t="shared" si="4"/>
        <v>74.934</v>
      </c>
      <c r="H114" s="144">
        <v>0.25</v>
      </c>
      <c r="I114" s="9">
        <f t="shared" si="8"/>
        <v>93.66749999999999</v>
      </c>
      <c r="J114" s="205" t="s">
        <v>302</v>
      </c>
    </row>
    <row r="115" spans="1:10" ht="18" customHeight="1">
      <c r="A115" s="121" t="s">
        <v>356</v>
      </c>
      <c r="B115" s="100" t="s">
        <v>578</v>
      </c>
      <c r="C115" s="96" t="s">
        <v>173</v>
      </c>
      <c r="D115" s="97">
        <v>4</v>
      </c>
      <c r="E115" s="9">
        <v>1.61</v>
      </c>
      <c r="F115" s="9">
        <f t="shared" si="9"/>
        <v>0.2415</v>
      </c>
      <c r="G115" s="9">
        <f t="shared" si="4"/>
        <v>7.406000000000001</v>
      </c>
      <c r="H115" s="144">
        <v>0.25</v>
      </c>
      <c r="I115" s="9">
        <f t="shared" si="8"/>
        <v>9.2575</v>
      </c>
      <c r="J115" s="205"/>
    </row>
    <row r="116" spans="1:10" ht="18" customHeight="1">
      <c r="A116" s="121" t="s">
        <v>357</v>
      </c>
      <c r="B116" s="100" t="s">
        <v>379</v>
      </c>
      <c r="C116" s="96" t="s">
        <v>173</v>
      </c>
      <c r="D116" s="97">
        <v>26</v>
      </c>
      <c r="E116" s="9">
        <v>3.85</v>
      </c>
      <c r="F116" s="9">
        <f t="shared" si="9"/>
        <v>0.5775</v>
      </c>
      <c r="G116" s="9">
        <f t="shared" si="4"/>
        <v>115.11500000000001</v>
      </c>
      <c r="H116" s="144">
        <v>0.25</v>
      </c>
      <c r="I116" s="9">
        <f t="shared" si="8"/>
        <v>143.89375</v>
      </c>
      <c r="J116" s="205" t="s">
        <v>683</v>
      </c>
    </row>
    <row r="117" spans="1:10" s="2" customFormat="1" ht="18" customHeight="1">
      <c r="A117" s="121" t="s">
        <v>358</v>
      </c>
      <c r="B117" s="100" t="s">
        <v>579</v>
      </c>
      <c r="C117" s="96" t="s">
        <v>173</v>
      </c>
      <c r="D117" s="97">
        <v>53</v>
      </c>
      <c r="E117" s="9">
        <v>1.62</v>
      </c>
      <c r="F117" s="9">
        <f t="shared" si="9"/>
        <v>0.243</v>
      </c>
      <c r="G117" s="9">
        <f t="shared" si="4"/>
        <v>98.739</v>
      </c>
      <c r="H117" s="144">
        <v>0.25</v>
      </c>
      <c r="I117" s="9">
        <f t="shared" si="8"/>
        <v>123.42375000000001</v>
      </c>
      <c r="J117" s="205" t="s">
        <v>684</v>
      </c>
    </row>
    <row r="118" spans="1:10" ht="18" customHeight="1">
      <c r="A118" s="121" t="s">
        <v>359</v>
      </c>
      <c r="B118" s="100" t="s">
        <v>109</v>
      </c>
      <c r="C118" s="96" t="s">
        <v>173</v>
      </c>
      <c r="D118" s="97">
        <v>4</v>
      </c>
      <c r="E118" s="9">
        <v>3.51</v>
      </c>
      <c r="F118" s="9">
        <f t="shared" si="9"/>
        <v>0.5265</v>
      </c>
      <c r="G118" s="9">
        <f t="shared" si="4"/>
        <v>16.146</v>
      </c>
      <c r="H118" s="144">
        <v>0.25</v>
      </c>
      <c r="I118" s="9">
        <f t="shared" si="8"/>
        <v>20.1825</v>
      </c>
      <c r="J118" s="205" t="s">
        <v>303</v>
      </c>
    </row>
    <row r="119" spans="1:10" ht="18" customHeight="1" thickBot="1">
      <c r="A119" s="129" t="s">
        <v>360</v>
      </c>
      <c r="B119" s="102" t="s">
        <v>110</v>
      </c>
      <c r="C119" s="103" t="s">
        <v>173</v>
      </c>
      <c r="D119" s="104">
        <v>1</v>
      </c>
      <c r="E119" s="109">
        <v>6.19</v>
      </c>
      <c r="F119" s="109">
        <f t="shared" si="9"/>
        <v>0.9285</v>
      </c>
      <c r="G119" s="109">
        <f t="shared" si="4"/>
        <v>7.1185</v>
      </c>
      <c r="H119" s="177">
        <v>0.25</v>
      </c>
      <c r="I119" s="109">
        <f t="shared" si="8"/>
        <v>8.898125</v>
      </c>
      <c r="J119" s="206" t="s">
        <v>304</v>
      </c>
    </row>
    <row r="120" spans="1:10" ht="18" customHeight="1" thickTop="1">
      <c r="A120" s="130" t="s">
        <v>361</v>
      </c>
      <c r="B120" s="111" t="s">
        <v>111</v>
      </c>
      <c r="C120" s="112" t="s">
        <v>173</v>
      </c>
      <c r="D120" s="113">
        <v>3</v>
      </c>
      <c r="E120" s="50">
        <v>18.02</v>
      </c>
      <c r="F120" s="50">
        <f t="shared" si="9"/>
        <v>2.703</v>
      </c>
      <c r="G120" s="50">
        <f t="shared" si="4"/>
        <v>62.169</v>
      </c>
      <c r="H120" s="179">
        <v>0.25</v>
      </c>
      <c r="I120" s="50">
        <f t="shared" si="8"/>
        <v>77.71124999999999</v>
      </c>
      <c r="J120" s="205" t="s">
        <v>305</v>
      </c>
    </row>
    <row r="121" spans="1:10" ht="18" customHeight="1">
      <c r="A121" s="121" t="s">
        <v>362</v>
      </c>
      <c r="B121" s="100" t="s">
        <v>580</v>
      </c>
      <c r="C121" s="96" t="s">
        <v>173</v>
      </c>
      <c r="D121" s="97">
        <v>12</v>
      </c>
      <c r="E121" s="69">
        <v>0.99</v>
      </c>
      <c r="F121" s="69">
        <f t="shared" si="9"/>
        <v>0.1485</v>
      </c>
      <c r="G121" s="69">
        <f t="shared" si="4"/>
        <v>13.662</v>
      </c>
      <c r="H121" s="144">
        <v>0.25</v>
      </c>
      <c r="I121" s="9">
        <f t="shared" si="8"/>
        <v>17.0775</v>
      </c>
      <c r="J121" s="204" t="s">
        <v>685</v>
      </c>
    </row>
    <row r="122" spans="1:10" ht="18" customHeight="1">
      <c r="A122" s="121" t="s">
        <v>363</v>
      </c>
      <c r="B122" s="99" t="s">
        <v>581</v>
      </c>
      <c r="C122" s="61" t="s">
        <v>173</v>
      </c>
      <c r="D122" s="63">
        <v>2</v>
      </c>
      <c r="E122" s="9">
        <v>2.12</v>
      </c>
      <c r="F122" s="9">
        <f t="shared" si="9"/>
        <v>0.318</v>
      </c>
      <c r="G122" s="9">
        <f t="shared" si="4"/>
        <v>4.876</v>
      </c>
      <c r="H122" s="144">
        <v>0.25</v>
      </c>
      <c r="I122" s="9">
        <f t="shared" si="8"/>
        <v>6.095000000000001</v>
      </c>
      <c r="J122" s="205" t="s">
        <v>686</v>
      </c>
    </row>
    <row r="123" spans="1:10" ht="18" customHeight="1">
      <c r="A123" s="121" t="s">
        <v>364</v>
      </c>
      <c r="B123" s="10" t="s">
        <v>582</v>
      </c>
      <c r="C123" s="7" t="s">
        <v>173</v>
      </c>
      <c r="D123" s="8">
        <v>2</v>
      </c>
      <c r="E123" s="9">
        <v>2.57</v>
      </c>
      <c r="F123" s="9">
        <f t="shared" si="9"/>
        <v>0.38549999999999995</v>
      </c>
      <c r="G123" s="9">
        <f t="shared" si="4"/>
        <v>5.911</v>
      </c>
      <c r="H123" s="144">
        <v>0.25</v>
      </c>
      <c r="I123" s="9">
        <f t="shared" si="8"/>
        <v>7.38875</v>
      </c>
      <c r="J123" s="205" t="s">
        <v>306</v>
      </c>
    </row>
    <row r="124" spans="1:10" ht="18" customHeight="1">
      <c r="A124" s="121" t="s">
        <v>460</v>
      </c>
      <c r="B124" s="10" t="s">
        <v>583</v>
      </c>
      <c r="C124" s="7" t="s">
        <v>173</v>
      </c>
      <c r="D124" s="8">
        <v>1</v>
      </c>
      <c r="E124" s="9">
        <v>100.96</v>
      </c>
      <c r="F124" s="9">
        <f t="shared" si="9"/>
        <v>15.143999999999998</v>
      </c>
      <c r="G124" s="9">
        <f t="shared" si="4"/>
        <v>116.10399999999998</v>
      </c>
      <c r="H124" s="144">
        <v>0.25</v>
      </c>
      <c r="I124" s="9">
        <f t="shared" si="8"/>
        <v>145.13</v>
      </c>
      <c r="J124" s="205" t="s">
        <v>687</v>
      </c>
    </row>
    <row r="125" spans="1:10" ht="18" customHeight="1">
      <c r="A125" s="121" t="s">
        <v>461</v>
      </c>
      <c r="B125" s="10" t="s">
        <v>582</v>
      </c>
      <c r="C125" s="7" t="s">
        <v>173</v>
      </c>
      <c r="D125" s="8">
        <v>1</v>
      </c>
      <c r="E125" s="9">
        <v>13.3</v>
      </c>
      <c r="F125" s="9">
        <f>E125*0.15</f>
        <v>1.995</v>
      </c>
      <c r="G125" s="9">
        <f>(F125+E125)*D125</f>
        <v>15.295000000000002</v>
      </c>
      <c r="H125" s="144">
        <v>0.25</v>
      </c>
      <c r="I125" s="9">
        <f>G125*1.25</f>
        <v>19.118750000000002</v>
      </c>
      <c r="J125" s="205" t="s">
        <v>307</v>
      </c>
    </row>
    <row r="126" spans="1:10" ht="18" customHeight="1">
      <c r="A126" s="121" t="s">
        <v>462</v>
      </c>
      <c r="B126" s="100" t="s">
        <v>112</v>
      </c>
      <c r="C126" s="96" t="s">
        <v>173</v>
      </c>
      <c r="D126" s="97">
        <v>7</v>
      </c>
      <c r="E126" s="9">
        <v>0.38</v>
      </c>
      <c r="F126" s="9">
        <f t="shared" si="9"/>
        <v>0.056999999999999995</v>
      </c>
      <c r="G126" s="9">
        <f t="shared" si="4"/>
        <v>3.059</v>
      </c>
      <c r="H126" s="144">
        <v>0.25</v>
      </c>
      <c r="I126" s="9">
        <f t="shared" si="8"/>
        <v>3.8237500000000004</v>
      </c>
      <c r="J126" s="205" t="s">
        <v>308</v>
      </c>
    </row>
    <row r="127" spans="1:10" ht="18" customHeight="1">
      <c r="A127" s="121" t="s">
        <v>463</v>
      </c>
      <c r="B127" s="100" t="s">
        <v>113</v>
      </c>
      <c r="C127" s="96" t="s">
        <v>173</v>
      </c>
      <c r="D127" s="97">
        <v>1</v>
      </c>
      <c r="E127" s="9">
        <v>0.99</v>
      </c>
      <c r="F127" s="9">
        <f t="shared" si="9"/>
        <v>0.1485</v>
      </c>
      <c r="G127" s="9">
        <f t="shared" si="4"/>
        <v>1.1385</v>
      </c>
      <c r="H127" s="144">
        <v>0.25</v>
      </c>
      <c r="I127" s="9">
        <f t="shared" si="8"/>
        <v>1.4231250000000002</v>
      </c>
      <c r="J127" s="205" t="s">
        <v>309</v>
      </c>
    </row>
    <row r="128" spans="1:10" ht="18" customHeight="1">
      <c r="A128" s="121" t="s">
        <v>464</v>
      </c>
      <c r="B128" s="99" t="s">
        <v>114</v>
      </c>
      <c r="C128" s="61" t="s">
        <v>173</v>
      </c>
      <c r="D128" s="63">
        <v>1</v>
      </c>
      <c r="E128" s="9">
        <v>1.45</v>
      </c>
      <c r="F128" s="9">
        <f t="shared" si="9"/>
        <v>0.2175</v>
      </c>
      <c r="G128" s="9">
        <f t="shared" si="4"/>
        <v>1.6675</v>
      </c>
      <c r="H128" s="144">
        <v>0.25</v>
      </c>
      <c r="I128" s="9">
        <f t="shared" si="8"/>
        <v>2.084375</v>
      </c>
      <c r="J128" s="205" t="s">
        <v>310</v>
      </c>
    </row>
    <row r="129" spans="1:10" ht="18" customHeight="1">
      <c r="A129" s="121" t="s">
        <v>465</v>
      </c>
      <c r="B129" s="99" t="s">
        <v>115</v>
      </c>
      <c r="C129" s="61" t="s">
        <v>173</v>
      </c>
      <c r="D129" s="63">
        <v>1</v>
      </c>
      <c r="E129" s="9">
        <v>6.47</v>
      </c>
      <c r="F129" s="9">
        <f t="shared" si="9"/>
        <v>0.9704999999999999</v>
      </c>
      <c r="G129" s="9">
        <f t="shared" si="4"/>
        <v>7.4405</v>
      </c>
      <c r="H129" s="144">
        <v>0.25</v>
      </c>
      <c r="I129" s="9">
        <f t="shared" si="8"/>
        <v>9.300625</v>
      </c>
      <c r="J129" s="205" t="s">
        <v>311</v>
      </c>
    </row>
    <row r="130" spans="1:10" ht="18" customHeight="1">
      <c r="A130" s="121" t="s">
        <v>466</v>
      </c>
      <c r="B130" s="99" t="s">
        <v>584</v>
      </c>
      <c r="C130" s="61" t="s">
        <v>173</v>
      </c>
      <c r="D130" s="63">
        <v>1</v>
      </c>
      <c r="E130" s="9">
        <v>4.76</v>
      </c>
      <c r="F130" s="9">
        <f t="shared" si="9"/>
        <v>0.714</v>
      </c>
      <c r="G130" s="9">
        <f aca="true" t="shared" si="10" ref="G130:G189">(F130+E130)*D130</f>
        <v>5.474</v>
      </c>
      <c r="H130" s="144">
        <v>0.25</v>
      </c>
      <c r="I130" s="9">
        <f t="shared" si="8"/>
        <v>6.8425</v>
      </c>
      <c r="J130" s="205" t="s">
        <v>688</v>
      </c>
    </row>
    <row r="131" spans="1:10" ht="18" customHeight="1">
      <c r="A131" s="121" t="s">
        <v>467</v>
      </c>
      <c r="B131" s="10" t="s">
        <v>116</v>
      </c>
      <c r="C131" s="7" t="s">
        <v>173</v>
      </c>
      <c r="D131" s="8">
        <v>6</v>
      </c>
      <c r="E131" s="9">
        <v>4.49</v>
      </c>
      <c r="F131" s="9">
        <f t="shared" si="9"/>
        <v>0.6735</v>
      </c>
      <c r="G131" s="9">
        <f t="shared" si="10"/>
        <v>30.981</v>
      </c>
      <c r="H131" s="144">
        <v>0.25</v>
      </c>
      <c r="I131" s="9">
        <f t="shared" si="8"/>
        <v>38.72625</v>
      </c>
      <c r="J131" s="205" t="s">
        <v>312</v>
      </c>
    </row>
    <row r="132" spans="1:10" ht="18" customHeight="1">
      <c r="A132" s="121" t="s">
        <v>468</v>
      </c>
      <c r="B132" s="10" t="s">
        <v>585</v>
      </c>
      <c r="C132" s="7" t="s">
        <v>173</v>
      </c>
      <c r="D132" s="8">
        <v>20</v>
      </c>
      <c r="E132" s="9">
        <v>1.7</v>
      </c>
      <c r="F132" s="9">
        <f t="shared" si="9"/>
        <v>0.255</v>
      </c>
      <c r="G132" s="9">
        <f t="shared" si="10"/>
        <v>39.1</v>
      </c>
      <c r="H132" s="144">
        <v>0.25</v>
      </c>
      <c r="I132" s="9">
        <f t="shared" si="8"/>
        <v>48.875</v>
      </c>
      <c r="J132" s="205" t="s">
        <v>689</v>
      </c>
    </row>
    <row r="133" spans="1:10" ht="18" customHeight="1">
      <c r="A133" s="121" t="s">
        <v>469</v>
      </c>
      <c r="B133" s="10" t="s">
        <v>85</v>
      </c>
      <c r="C133" s="7" t="s">
        <v>173</v>
      </c>
      <c r="D133" s="8">
        <v>1</v>
      </c>
      <c r="E133" s="9">
        <v>0.85</v>
      </c>
      <c r="F133" s="9">
        <f t="shared" si="9"/>
        <v>0.1275</v>
      </c>
      <c r="G133" s="9">
        <f t="shared" si="10"/>
        <v>0.9775</v>
      </c>
      <c r="H133" s="144">
        <v>0.25</v>
      </c>
      <c r="I133" s="9">
        <f t="shared" si="8"/>
        <v>1.221875</v>
      </c>
      <c r="J133" s="205" t="s">
        <v>313</v>
      </c>
    </row>
    <row r="134" spans="1:10" ht="18" customHeight="1">
      <c r="A134" s="121" t="s">
        <v>470</v>
      </c>
      <c r="B134" s="100" t="s">
        <v>84</v>
      </c>
      <c r="C134" s="96" t="s">
        <v>173</v>
      </c>
      <c r="D134" s="97">
        <v>5</v>
      </c>
      <c r="E134" s="9">
        <v>7.64</v>
      </c>
      <c r="F134" s="9">
        <f t="shared" si="9"/>
        <v>1.146</v>
      </c>
      <c r="G134" s="9">
        <f t="shared" si="10"/>
        <v>43.93</v>
      </c>
      <c r="H134" s="144">
        <v>0.25</v>
      </c>
      <c r="I134" s="9">
        <f t="shared" si="8"/>
        <v>54.9125</v>
      </c>
      <c r="J134" s="205" t="s">
        <v>690</v>
      </c>
    </row>
    <row r="135" spans="1:10" ht="18" customHeight="1">
      <c r="A135" s="121" t="s">
        <v>471</v>
      </c>
      <c r="B135" s="99" t="s">
        <v>586</v>
      </c>
      <c r="C135" s="61" t="s">
        <v>173</v>
      </c>
      <c r="D135" s="63">
        <v>41</v>
      </c>
      <c r="E135" s="9">
        <v>0.63</v>
      </c>
      <c r="F135" s="9">
        <f t="shared" si="9"/>
        <v>0.0945</v>
      </c>
      <c r="G135" s="9">
        <f t="shared" si="10"/>
        <v>29.704500000000003</v>
      </c>
      <c r="H135" s="144">
        <v>0.25</v>
      </c>
      <c r="I135" s="9">
        <f t="shared" si="8"/>
        <v>37.130625</v>
      </c>
      <c r="J135" s="205" t="s">
        <v>691</v>
      </c>
    </row>
    <row r="136" spans="1:10" s="2" customFormat="1" ht="18" customHeight="1">
      <c r="A136" s="121" t="s">
        <v>472</v>
      </c>
      <c r="B136" s="10" t="s">
        <v>86</v>
      </c>
      <c r="C136" s="7" t="s">
        <v>173</v>
      </c>
      <c r="D136" s="8">
        <v>11</v>
      </c>
      <c r="E136" s="9">
        <v>19.46</v>
      </c>
      <c r="F136" s="9">
        <f t="shared" si="9"/>
        <v>2.919</v>
      </c>
      <c r="G136" s="9">
        <f t="shared" si="10"/>
        <v>246.169</v>
      </c>
      <c r="H136" s="144">
        <v>0.25</v>
      </c>
      <c r="I136" s="9">
        <f t="shared" si="8"/>
        <v>307.71125</v>
      </c>
      <c r="J136" s="205" t="s">
        <v>314</v>
      </c>
    </row>
    <row r="137" spans="1:10" ht="18" customHeight="1">
      <c r="A137" s="121" t="s">
        <v>473</v>
      </c>
      <c r="B137" s="100" t="s">
        <v>587</v>
      </c>
      <c r="C137" s="96" t="s">
        <v>173</v>
      </c>
      <c r="D137" s="97">
        <v>1</v>
      </c>
      <c r="E137" s="9">
        <v>3.26</v>
      </c>
      <c r="F137" s="9">
        <f t="shared" si="9"/>
        <v>0.48899999999999993</v>
      </c>
      <c r="G137" s="9">
        <f t="shared" si="10"/>
        <v>3.7489999999999997</v>
      </c>
      <c r="H137" s="144">
        <v>0.25</v>
      </c>
      <c r="I137" s="9">
        <f t="shared" si="8"/>
        <v>4.686249999999999</v>
      </c>
      <c r="J137" s="205" t="s">
        <v>315</v>
      </c>
    </row>
    <row r="138" spans="1:10" ht="18" customHeight="1">
      <c r="A138" s="121" t="s">
        <v>474</v>
      </c>
      <c r="B138" s="100" t="s">
        <v>588</v>
      </c>
      <c r="C138" s="96" t="s">
        <v>173</v>
      </c>
      <c r="D138" s="97">
        <v>19</v>
      </c>
      <c r="E138" s="9">
        <v>1.71</v>
      </c>
      <c r="F138" s="9">
        <f t="shared" si="9"/>
        <v>0.2565</v>
      </c>
      <c r="G138" s="9">
        <f t="shared" si="10"/>
        <v>37.3635</v>
      </c>
      <c r="H138" s="144">
        <v>0.25</v>
      </c>
      <c r="I138" s="9">
        <f t="shared" si="8"/>
        <v>46.704375</v>
      </c>
      <c r="J138" s="205" t="s">
        <v>316</v>
      </c>
    </row>
    <row r="139" spans="1:10" ht="18" customHeight="1">
      <c r="A139" s="121" t="s">
        <v>475</v>
      </c>
      <c r="B139" s="100" t="s">
        <v>589</v>
      </c>
      <c r="C139" s="96" t="s">
        <v>173</v>
      </c>
      <c r="D139" s="97">
        <v>31</v>
      </c>
      <c r="E139" s="9">
        <v>17.88</v>
      </c>
      <c r="F139" s="9">
        <f t="shared" si="9"/>
        <v>2.682</v>
      </c>
      <c r="G139" s="9">
        <f t="shared" si="10"/>
        <v>637.4219999999999</v>
      </c>
      <c r="H139" s="144">
        <v>0.25</v>
      </c>
      <c r="I139" s="9">
        <f t="shared" si="8"/>
        <v>796.7774999999999</v>
      </c>
      <c r="J139" s="205" t="s">
        <v>317</v>
      </c>
    </row>
    <row r="140" spans="1:10" ht="18" customHeight="1">
      <c r="A140" s="121" t="s">
        <v>476</v>
      </c>
      <c r="B140" s="10" t="s">
        <v>590</v>
      </c>
      <c r="C140" s="7" t="s">
        <v>173</v>
      </c>
      <c r="D140" s="8">
        <v>19</v>
      </c>
      <c r="E140" s="9">
        <v>3.2</v>
      </c>
      <c r="F140" s="9">
        <f t="shared" si="9"/>
        <v>0.48</v>
      </c>
      <c r="G140" s="9">
        <f t="shared" si="10"/>
        <v>69.92</v>
      </c>
      <c r="H140" s="144">
        <v>0.25</v>
      </c>
      <c r="I140" s="9">
        <f t="shared" si="8"/>
        <v>87.4</v>
      </c>
      <c r="J140" s="205"/>
    </row>
    <row r="141" spans="1:10" ht="18" customHeight="1">
      <c r="A141" s="98"/>
      <c r="B141" s="95" t="s">
        <v>607</v>
      </c>
      <c r="C141" s="96"/>
      <c r="D141" s="97"/>
      <c r="E141" s="9"/>
      <c r="F141" s="9"/>
      <c r="G141" s="9"/>
      <c r="H141" s="144"/>
      <c r="I141" s="9"/>
      <c r="J141" s="205"/>
    </row>
    <row r="142" spans="1:10" ht="18" customHeight="1">
      <c r="A142" s="98" t="s">
        <v>477</v>
      </c>
      <c r="B142" s="100" t="s">
        <v>17</v>
      </c>
      <c r="C142" s="96" t="s">
        <v>173</v>
      </c>
      <c r="D142" s="97">
        <v>16</v>
      </c>
      <c r="E142" s="9">
        <v>15.54</v>
      </c>
      <c r="F142" s="9">
        <f t="shared" si="9"/>
        <v>2.331</v>
      </c>
      <c r="G142" s="9">
        <f t="shared" si="10"/>
        <v>285.936</v>
      </c>
      <c r="H142" s="144">
        <v>0.25</v>
      </c>
      <c r="I142" s="9">
        <f aca="true" t="shared" si="11" ref="I142:I171">G142*1.25</f>
        <v>357.41999999999996</v>
      </c>
      <c r="J142" s="205" t="s">
        <v>318</v>
      </c>
    </row>
    <row r="143" spans="1:10" ht="18" customHeight="1">
      <c r="A143" s="98" t="s">
        <v>478</v>
      </c>
      <c r="B143" s="100" t="s">
        <v>18</v>
      </c>
      <c r="C143" s="96" t="s">
        <v>173</v>
      </c>
      <c r="D143" s="97">
        <v>29</v>
      </c>
      <c r="E143" s="9">
        <v>29.4</v>
      </c>
      <c r="F143" s="9">
        <f t="shared" si="9"/>
        <v>4.409999999999999</v>
      </c>
      <c r="G143" s="9">
        <f t="shared" si="10"/>
        <v>980.4899999999999</v>
      </c>
      <c r="H143" s="144">
        <v>0.25</v>
      </c>
      <c r="I143" s="9">
        <f t="shared" si="11"/>
        <v>1225.6125</v>
      </c>
      <c r="J143" s="205" t="s">
        <v>319</v>
      </c>
    </row>
    <row r="144" spans="1:10" ht="18" customHeight="1">
      <c r="A144" s="98" t="s">
        <v>479</v>
      </c>
      <c r="B144" s="99" t="s">
        <v>19</v>
      </c>
      <c r="C144" s="61" t="s">
        <v>173</v>
      </c>
      <c r="D144" s="63">
        <v>22</v>
      </c>
      <c r="E144" s="9">
        <v>45</v>
      </c>
      <c r="F144" s="9">
        <f t="shared" si="9"/>
        <v>6.75</v>
      </c>
      <c r="G144" s="9">
        <f t="shared" si="10"/>
        <v>1138.5</v>
      </c>
      <c r="H144" s="144">
        <v>0.25</v>
      </c>
      <c r="I144" s="9">
        <f t="shared" si="11"/>
        <v>1423.125</v>
      </c>
      <c r="J144" s="205" t="s">
        <v>320</v>
      </c>
    </row>
    <row r="145" spans="1:10" ht="18" customHeight="1">
      <c r="A145" s="98" t="s">
        <v>480</v>
      </c>
      <c r="B145" s="10" t="s">
        <v>591</v>
      </c>
      <c r="C145" s="7" t="s">
        <v>173</v>
      </c>
      <c r="D145" s="8">
        <v>12</v>
      </c>
      <c r="E145" s="9">
        <v>9.33</v>
      </c>
      <c r="F145" s="9">
        <f t="shared" si="9"/>
        <v>1.3995</v>
      </c>
      <c r="G145" s="9">
        <f t="shared" si="10"/>
        <v>128.754</v>
      </c>
      <c r="H145" s="144">
        <v>0.25</v>
      </c>
      <c r="I145" s="9">
        <f t="shared" si="11"/>
        <v>160.9425</v>
      </c>
      <c r="J145" s="205" t="s">
        <v>321</v>
      </c>
    </row>
    <row r="146" spans="1:10" ht="18" customHeight="1">
      <c r="A146" s="98" t="s">
        <v>481</v>
      </c>
      <c r="B146" s="100" t="s">
        <v>592</v>
      </c>
      <c r="C146" s="96" t="s">
        <v>173</v>
      </c>
      <c r="D146" s="97">
        <v>22</v>
      </c>
      <c r="E146" s="9">
        <v>19.44</v>
      </c>
      <c r="F146" s="9">
        <f t="shared" si="9"/>
        <v>2.916</v>
      </c>
      <c r="G146" s="9">
        <f t="shared" si="10"/>
        <v>491.83200000000005</v>
      </c>
      <c r="H146" s="144">
        <v>0.25</v>
      </c>
      <c r="I146" s="9">
        <f t="shared" si="11"/>
        <v>614.7900000000001</v>
      </c>
      <c r="J146" s="205" t="s">
        <v>692</v>
      </c>
    </row>
    <row r="147" spans="1:10" ht="18" customHeight="1">
      <c r="A147" s="98" t="s">
        <v>482</v>
      </c>
      <c r="B147" s="100" t="s">
        <v>87</v>
      </c>
      <c r="C147" s="96" t="s">
        <v>173</v>
      </c>
      <c r="D147" s="97">
        <v>1</v>
      </c>
      <c r="E147" s="9">
        <v>256</v>
      </c>
      <c r="F147" s="9">
        <f t="shared" si="9"/>
        <v>38.4</v>
      </c>
      <c r="G147" s="9">
        <f t="shared" si="10"/>
        <v>294.4</v>
      </c>
      <c r="H147" s="144">
        <v>0.25</v>
      </c>
      <c r="I147" s="9">
        <f t="shared" si="11"/>
        <v>368</v>
      </c>
      <c r="J147" s="205" t="s">
        <v>316</v>
      </c>
    </row>
    <row r="148" spans="1:10" ht="18" customHeight="1">
      <c r="A148" s="98" t="s">
        <v>483</v>
      </c>
      <c r="B148" s="100" t="s">
        <v>88</v>
      </c>
      <c r="C148" s="96" t="s">
        <v>173</v>
      </c>
      <c r="D148" s="97">
        <v>3</v>
      </c>
      <c r="E148" s="9">
        <v>306</v>
      </c>
      <c r="F148" s="9">
        <f t="shared" si="9"/>
        <v>45.9</v>
      </c>
      <c r="G148" s="9">
        <f t="shared" si="10"/>
        <v>1055.6999999999998</v>
      </c>
      <c r="H148" s="144">
        <v>0.25</v>
      </c>
      <c r="I148" s="9">
        <f t="shared" si="11"/>
        <v>1319.6249999999998</v>
      </c>
      <c r="J148" s="205" t="s">
        <v>317</v>
      </c>
    </row>
    <row r="149" spans="1:10" ht="18" customHeight="1">
      <c r="A149" s="98" t="s">
        <v>484</v>
      </c>
      <c r="B149" s="99" t="s">
        <v>593</v>
      </c>
      <c r="C149" s="61" t="s">
        <v>173</v>
      </c>
      <c r="D149" s="63">
        <v>55</v>
      </c>
      <c r="E149" s="9">
        <v>6.41</v>
      </c>
      <c r="F149" s="9">
        <f t="shared" si="9"/>
        <v>0.9615</v>
      </c>
      <c r="G149" s="9">
        <f t="shared" si="10"/>
        <v>405.4325</v>
      </c>
      <c r="H149" s="144">
        <v>0.25</v>
      </c>
      <c r="I149" s="9">
        <f t="shared" si="11"/>
        <v>506.790625</v>
      </c>
      <c r="J149" s="205" t="s">
        <v>693</v>
      </c>
    </row>
    <row r="150" spans="1:10" ht="18" customHeight="1">
      <c r="A150" s="98" t="s">
        <v>485</v>
      </c>
      <c r="B150" s="10" t="s">
        <v>594</v>
      </c>
      <c r="C150" s="7" t="s">
        <v>173</v>
      </c>
      <c r="D150" s="8">
        <v>1</v>
      </c>
      <c r="E150" s="9">
        <v>14.28</v>
      </c>
      <c r="F150" s="9">
        <f t="shared" si="9"/>
        <v>2.142</v>
      </c>
      <c r="G150" s="9">
        <f t="shared" si="10"/>
        <v>16.422</v>
      </c>
      <c r="H150" s="144">
        <v>0.25</v>
      </c>
      <c r="I150" s="9">
        <f t="shared" si="11"/>
        <v>20.5275</v>
      </c>
      <c r="J150" s="205" t="s">
        <v>318</v>
      </c>
    </row>
    <row r="151" spans="1:10" ht="18" customHeight="1">
      <c r="A151" s="98" t="s">
        <v>486</v>
      </c>
      <c r="B151" s="10" t="s">
        <v>595</v>
      </c>
      <c r="C151" s="7" t="s">
        <v>173</v>
      </c>
      <c r="D151" s="8">
        <v>8</v>
      </c>
      <c r="E151" s="9">
        <v>9.88</v>
      </c>
      <c r="F151" s="9">
        <f t="shared" si="9"/>
        <v>1.482</v>
      </c>
      <c r="G151" s="9">
        <f t="shared" si="10"/>
        <v>90.896</v>
      </c>
      <c r="H151" s="144">
        <v>0.25</v>
      </c>
      <c r="I151" s="9">
        <f t="shared" si="11"/>
        <v>113.62</v>
      </c>
      <c r="J151" s="205" t="s">
        <v>694</v>
      </c>
    </row>
    <row r="152" spans="1:10" ht="18" customHeight="1">
      <c r="A152" s="98" t="s">
        <v>487</v>
      </c>
      <c r="B152" s="100" t="s">
        <v>89</v>
      </c>
      <c r="C152" s="96" t="s">
        <v>173</v>
      </c>
      <c r="D152" s="97">
        <v>26</v>
      </c>
      <c r="E152" s="9">
        <v>41.34</v>
      </c>
      <c r="F152" s="9">
        <f t="shared" si="9"/>
        <v>6.2010000000000005</v>
      </c>
      <c r="G152" s="9">
        <f t="shared" si="10"/>
        <v>1236.066</v>
      </c>
      <c r="H152" s="144">
        <v>0.25</v>
      </c>
      <c r="I152" s="9">
        <f t="shared" si="11"/>
        <v>1545.0825</v>
      </c>
      <c r="J152" s="205" t="s">
        <v>320</v>
      </c>
    </row>
    <row r="153" spans="1:10" ht="18" customHeight="1">
      <c r="A153" s="98" t="s">
        <v>488</v>
      </c>
      <c r="B153" s="100" t="s">
        <v>90</v>
      </c>
      <c r="C153" s="96" t="s">
        <v>173</v>
      </c>
      <c r="D153" s="97">
        <v>40</v>
      </c>
      <c r="E153" s="9">
        <v>1.07</v>
      </c>
      <c r="F153" s="9">
        <f t="shared" si="9"/>
        <v>0.1605</v>
      </c>
      <c r="G153" s="9">
        <f t="shared" si="10"/>
        <v>49.220000000000006</v>
      </c>
      <c r="H153" s="144">
        <v>0.25</v>
      </c>
      <c r="I153" s="9">
        <f t="shared" si="11"/>
        <v>61.525000000000006</v>
      </c>
      <c r="J153" s="205" t="s">
        <v>322</v>
      </c>
    </row>
    <row r="154" spans="1:10" ht="18" customHeight="1">
      <c r="A154" s="98" t="s">
        <v>489</v>
      </c>
      <c r="B154" s="100" t="s">
        <v>94</v>
      </c>
      <c r="C154" s="96" t="s">
        <v>173</v>
      </c>
      <c r="D154" s="97">
        <v>30</v>
      </c>
      <c r="E154" s="9">
        <v>9.78</v>
      </c>
      <c r="F154" s="9">
        <f t="shared" si="9"/>
        <v>1.4669999999999999</v>
      </c>
      <c r="G154" s="9">
        <f t="shared" si="10"/>
        <v>337.40999999999997</v>
      </c>
      <c r="H154" s="144">
        <v>0.25</v>
      </c>
      <c r="I154" s="9">
        <f t="shared" si="11"/>
        <v>421.76249999999993</v>
      </c>
      <c r="J154" s="205"/>
    </row>
    <row r="155" spans="1:10" ht="18" customHeight="1" thickBot="1">
      <c r="A155" s="101" t="s">
        <v>490</v>
      </c>
      <c r="B155" s="102" t="s">
        <v>93</v>
      </c>
      <c r="C155" s="103" t="s">
        <v>173</v>
      </c>
      <c r="D155" s="104">
        <v>3</v>
      </c>
      <c r="E155" s="109">
        <v>24.95</v>
      </c>
      <c r="F155" s="109">
        <f t="shared" si="9"/>
        <v>3.7424999999999997</v>
      </c>
      <c r="G155" s="109">
        <f t="shared" si="10"/>
        <v>86.0775</v>
      </c>
      <c r="H155" s="177">
        <v>0.25</v>
      </c>
      <c r="I155" s="109">
        <f t="shared" si="11"/>
        <v>107.596875</v>
      </c>
      <c r="J155" s="206" t="s">
        <v>324</v>
      </c>
    </row>
    <row r="156" spans="1:10" ht="18" customHeight="1" thickTop="1">
      <c r="A156" s="110" t="s">
        <v>491</v>
      </c>
      <c r="B156" s="111" t="s">
        <v>92</v>
      </c>
      <c r="C156" s="112" t="s">
        <v>173</v>
      </c>
      <c r="D156" s="113">
        <v>7</v>
      </c>
      <c r="E156" s="50">
        <v>12.84</v>
      </c>
      <c r="F156" s="50">
        <f t="shared" si="9"/>
        <v>1.926</v>
      </c>
      <c r="G156" s="50">
        <f t="shared" si="10"/>
        <v>103.362</v>
      </c>
      <c r="H156" s="179">
        <v>0.25</v>
      </c>
      <c r="I156" s="50">
        <f t="shared" si="11"/>
        <v>129.2025</v>
      </c>
      <c r="J156" s="207" t="s">
        <v>325</v>
      </c>
    </row>
    <row r="157" spans="1:10" ht="18" customHeight="1">
      <c r="A157" s="98" t="s">
        <v>492</v>
      </c>
      <c r="B157" s="100" t="s">
        <v>91</v>
      </c>
      <c r="C157" s="96" t="s">
        <v>173</v>
      </c>
      <c r="D157" s="97">
        <v>71</v>
      </c>
      <c r="E157" s="9">
        <v>2.36</v>
      </c>
      <c r="F157" s="9">
        <f t="shared" si="9"/>
        <v>0.354</v>
      </c>
      <c r="G157" s="9">
        <f t="shared" si="10"/>
        <v>192.694</v>
      </c>
      <c r="H157" s="144">
        <v>0.25</v>
      </c>
      <c r="I157" s="9">
        <f t="shared" si="11"/>
        <v>240.86749999999998</v>
      </c>
      <c r="J157" s="205" t="s">
        <v>323</v>
      </c>
    </row>
    <row r="158" spans="1:10" ht="18" customHeight="1">
      <c r="A158" s="98" t="s">
        <v>493</v>
      </c>
      <c r="B158" s="100" t="s">
        <v>95</v>
      </c>
      <c r="C158" s="96" t="s">
        <v>173</v>
      </c>
      <c r="D158" s="97">
        <v>4</v>
      </c>
      <c r="E158" s="9">
        <v>24.48</v>
      </c>
      <c r="F158" s="9">
        <f t="shared" si="9"/>
        <v>3.6719999999999997</v>
      </c>
      <c r="G158" s="9">
        <f t="shared" si="10"/>
        <v>112.608</v>
      </c>
      <c r="H158" s="144">
        <v>0.25</v>
      </c>
      <c r="I158" s="9">
        <f t="shared" si="11"/>
        <v>140.76</v>
      </c>
      <c r="J158" s="205" t="s">
        <v>326</v>
      </c>
    </row>
    <row r="159" spans="1:10" ht="18" customHeight="1">
      <c r="A159" s="98" t="s">
        <v>494</v>
      </c>
      <c r="B159" s="10" t="s">
        <v>96</v>
      </c>
      <c r="C159" s="7" t="s">
        <v>173</v>
      </c>
      <c r="D159" s="8">
        <v>8</v>
      </c>
      <c r="E159" s="9">
        <v>3.4</v>
      </c>
      <c r="F159" s="9">
        <f t="shared" si="9"/>
        <v>0.51</v>
      </c>
      <c r="G159" s="9">
        <f t="shared" si="10"/>
        <v>31.28</v>
      </c>
      <c r="H159" s="144">
        <v>0.25</v>
      </c>
      <c r="I159" s="9">
        <f t="shared" si="11"/>
        <v>39.1</v>
      </c>
      <c r="J159" s="205" t="s">
        <v>327</v>
      </c>
    </row>
    <row r="160" spans="1:10" ht="18" customHeight="1">
      <c r="A160" s="98" t="s">
        <v>495</v>
      </c>
      <c r="B160" s="100" t="s">
        <v>97</v>
      </c>
      <c r="C160" s="96" t="s">
        <v>173</v>
      </c>
      <c r="D160" s="97">
        <v>11</v>
      </c>
      <c r="E160" s="9">
        <v>19.06</v>
      </c>
      <c r="F160" s="9">
        <f t="shared" si="9"/>
        <v>2.8589999999999995</v>
      </c>
      <c r="G160" s="9">
        <f t="shared" si="10"/>
        <v>241.10899999999998</v>
      </c>
      <c r="H160" s="144">
        <v>0.25</v>
      </c>
      <c r="I160" s="9">
        <f t="shared" si="11"/>
        <v>301.38624999999996</v>
      </c>
      <c r="J160" s="205" t="s">
        <v>328</v>
      </c>
    </row>
    <row r="161" spans="1:10" ht="18" customHeight="1">
      <c r="A161" s="98" t="s">
        <v>496</v>
      </c>
      <c r="B161" s="100" t="s">
        <v>98</v>
      </c>
      <c r="C161" s="96" t="s">
        <v>173</v>
      </c>
      <c r="D161" s="97">
        <v>2</v>
      </c>
      <c r="E161" s="9">
        <v>5.37</v>
      </c>
      <c r="F161" s="9">
        <f t="shared" si="9"/>
        <v>0.8055</v>
      </c>
      <c r="G161" s="9">
        <f t="shared" si="10"/>
        <v>12.351</v>
      </c>
      <c r="H161" s="144">
        <v>0.25</v>
      </c>
      <c r="I161" s="9">
        <f t="shared" si="11"/>
        <v>15.43875</v>
      </c>
      <c r="J161" s="205" t="s">
        <v>329</v>
      </c>
    </row>
    <row r="162" spans="1:10" ht="18" customHeight="1">
      <c r="A162" s="98" t="s">
        <v>497</v>
      </c>
      <c r="B162" s="100" t="s">
        <v>596</v>
      </c>
      <c r="C162" s="96" t="s">
        <v>173</v>
      </c>
      <c r="D162" s="97">
        <v>1</v>
      </c>
      <c r="E162" s="9">
        <v>10.24</v>
      </c>
      <c r="F162" s="9">
        <f t="shared" si="9"/>
        <v>1.536</v>
      </c>
      <c r="G162" s="9">
        <f t="shared" si="10"/>
        <v>11.776</v>
      </c>
      <c r="H162" s="144">
        <v>0.25</v>
      </c>
      <c r="I162" s="9">
        <f t="shared" si="11"/>
        <v>14.719999999999999</v>
      </c>
      <c r="J162" s="205" t="s">
        <v>695</v>
      </c>
    </row>
    <row r="163" spans="1:10" ht="18" customHeight="1">
      <c r="A163" s="98" t="s">
        <v>498</v>
      </c>
      <c r="B163" s="100" t="s">
        <v>597</v>
      </c>
      <c r="C163" s="96" t="s">
        <v>173</v>
      </c>
      <c r="D163" s="97">
        <v>63</v>
      </c>
      <c r="E163" s="9">
        <v>1.92</v>
      </c>
      <c r="F163" s="9">
        <f t="shared" si="9"/>
        <v>0.288</v>
      </c>
      <c r="G163" s="9">
        <f t="shared" si="10"/>
        <v>139.10399999999998</v>
      </c>
      <c r="H163" s="144">
        <v>0.25</v>
      </c>
      <c r="I163" s="9">
        <f t="shared" si="11"/>
        <v>173.88</v>
      </c>
      <c r="J163" s="205" t="s">
        <v>330</v>
      </c>
    </row>
    <row r="164" spans="1:10" ht="18" customHeight="1">
      <c r="A164" s="98" t="s">
        <v>499</v>
      </c>
      <c r="B164" s="10" t="s">
        <v>99</v>
      </c>
      <c r="C164" s="7" t="s">
        <v>173</v>
      </c>
      <c r="D164" s="8">
        <v>3</v>
      </c>
      <c r="E164" s="9">
        <v>7.47</v>
      </c>
      <c r="F164" s="9">
        <f t="shared" si="9"/>
        <v>1.1204999999999998</v>
      </c>
      <c r="G164" s="9">
        <f t="shared" si="10"/>
        <v>25.771499999999996</v>
      </c>
      <c r="H164" s="144">
        <v>0.25</v>
      </c>
      <c r="I164" s="9">
        <f t="shared" si="11"/>
        <v>32.214375</v>
      </c>
      <c r="J164" s="205" t="s">
        <v>696</v>
      </c>
    </row>
    <row r="165" spans="1:10" ht="18" customHeight="1">
      <c r="A165" s="98" t="s">
        <v>500</v>
      </c>
      <c r="B165" s="10" t="s">
        <v>100</v>
      </c>
      <c r="C165" s="7" t="s">
        <v>173</v>
      </c>
      <c r="D165" s="8">
        <v>6</v>
      </c>
      <c r="E165" s="9">
        <v>4.83</v>
      </c>
      <c r="F165" s="9">
        <f t="shared" si="9"/>
        <v>0.7245</v>
      </c>
      <c r="G165" s="9">
        <f t="shared" si="10"/>
        <v>33.327</v>
      </c>
      <c r="H165" s="144">
        <v>0.25</v>
      </c>
      <c r="I165" s="9">
        <f t="shared" si="11"/>
        <v>41.65875</v>
      </c>
      <c r="J165" s="205" t="s">
        <v>331</v>
      </c>
    </row>
    <row r="166" spans="1:10" ht="18" customHeight="1">
      <c r="A166" s="98" t="s">
        <v>501</v>
      </c>
      <c r="B166" s="100" t="s">
        <v>101</v>
      </c>
      <c r="C166" s="96" t="s">
        <v>173</v>
      </c>
      <c r="D166" s="97">
        <v>1</v>
      </c>
      <c r="E166" s="9">
        <v>3.27</v>
      </c>
      <c r="F166" s="9">
        <f t="shared" si="9"/>
        <v>0.4905</v>
      </c>
      <c r="G166" s="9">
        <f t="shared" si="10"/>
        <v>3.7605</v>
      </c>
      <c r="H166" s="144">
        <v>0.25</v>
      </c>
      <c r="I166" s="9">
        <f t="shared" si="11"/>
        <v>4.700625</v>
      </c>
      <c r="J166" s="205" t="s">
        <v>697</v>
      </c>
    </row>
    <row r="167" spans="1:10" ht="18" customHeight="1">
      <c r="A167" s="98" t="s">
        <v>502</v>
      </c>
      <c r="B167" s="100" t="s">
        <v>102</v>
      </c>
      <c r="C167" s="96" t="s">
        <v>173</v>
      </c>
      <c r="D167" s="97">
        <v>8</v>
      </c>
      <c r="E167" s="9">
        <v>4.52</v>
      </c>
      <c r="F167" s="9">
        <f t="shared" si="9"/>
        <v>0.6779999999999999</v>
      </c>
      <c r="G167" s="9">
        <f t="shared" si="10"/>
        <v>41.583999999999996</v>
      </c>
      <c r="H167" s="144">
        <v>0.25</v>
      </c>
      <c r="I167" s="9">
        <f t="shared" si="11"/>
        <v>51.98</v>
      </c>
      <c r="J167" s="205" t="s">
        <v>329</v>
      </c>
    </row>
    <row r="168" spans="1:10" ht="18" customHeight="1">
      <c r="A168" s="98" t="s">
        <v>503</v>
      </c>
      <c r="B168" s="100" t="s">
        <v>103</v>
      </c>
      <c r="C168" s="96" t="s">
        <v>173</v>
      </c>
      <c r="D168" s="97">
        <v>34</v>
      </c>
      <c r="E168" s="9">
        <v>3.68</v>
      </c>
      <c r="F168" s="9">
        <f>E168*0.15</f>
        <v>0.552</v>
      </c>
      <c r="G168" s="9">
        <f t="shared" si="10"/>
        <v>143.888</v>
      </c>
      <c r="H168" s="144">
        <v>0.25</v>
      </c>
      <c r="I168" s="9">
        <f t="shared" si="11"/>
        <v>179.86</v>
      </c>
      <c r="J168" s="205" t="s">
        <v>332</v>
      </c>
    </row>
    <row r="169" spans="1:10" ht="18" customHeight="1">
      <c r="A169" s="98" t="s">
        <v>504</v>
      </c>
      <c r="B169" s="99" t="s">
        <v>104</v>
      </c>
      <c r="C169" s="61" t="s">
        <v>173</v>
      </c>
      <c r="D169" s="63">
        <v>24</v>
      </c>
      <c r="E169" s="9">
        <v>9.35</v>
      </c>
      <c r="F169" s="9">
        <f>E169*0.15</f>
        <v>1.4024999999999999</v>
      </c>
      <c r="G169" s="9">
        <f t="shared" si="10"/>
        <v>258.06</v>
      </c>
      <c r="H169" s="144">
        <v>0.25</v>
      </c>
      <c r="I169" s="9">
        <f t="shared" si="11"/>
        <v>322.575</v>
      </c>
      <c r="J169" s="205" t="s">
        <v>333</v>
      </c>
    </row>
    <row r="170" spans="1:10" ht="18" customHeight="1">
      <c r="A170" s="98" t="s">
        <v>505</v>
      </c>
      <c r="B170" s="10" t="s">
        <v>105</v>
      </c>
      <c r="C170" s="7" t="s">
        <v>173</v>
      </c>
      <c r="D170" s="8">
        <v>20</v>
      </c>
      <c r="E170" s="9">
        <v>8.59</v>
      </c>
      <c r="F170" s="9">
        <f>E170*0.15</f>
        <v>1.2885</v>
      </c>
      <c r="G170" s="9">
        <f t="shared" si="10"/>
        <v>197.57</v>
      </c>
      <c r="H170" s="144">
        <v>0.25</v>
      </c>
      <c r="I170" s="9">
        <f t="shared" si="11"/>
        <v>246.96249999999998</v>
      </c>
      <c r="J170" s="205" t="s">
        <v>698</v>
      </c>
    </row>
    <row r="171" spans="1:10" ht="18" customHeight="1">
      <c r="A171" s="98" t="s">
        <v>506</v>
      </c>
      <c r="B171" s="10" t="s">
        <v>20</v>
      </c>
      <c r="C171" s="7" t="s">
        <v>175</v>
      </c>
      <c r="D171" s="8">
        <v>1</v>
      </c>
      <c r="E171" s="9">
        <v>380</v>
      </c>
      <c r="F171" s="9">
        <f>E171*0.15</f>
        <v>57</v>
      </c>
      <c r="G171" s="9">
        <f t="shared" si="10"/>
        <v>437</v>
      </c>
      <c r="H171" s="144">
        <v>0.25</v>
      </c>
      <c r="I171" s="9">
        <f t="shared" si="11"/>
        <v>546.25</v>
      </c>
      <c r="J171" s="205"/>
    </row>
    <row r="172" spans="1:10" ht="18" customHeight="1">
      <c r="A172" s="105"/>
      <c r="B172" s="19" t="s">
        <v>608</v>
      </c>
      <c r="C172" s="7"/>
      <c r="D172" s="8"/>
      <c r="E172" s="9"/>
      <c r="F172" s="9"/>
      <c r="G172" s="9"/>
      <c r="H172" s="144"/>
      <c r="I172" s="9"/>
      <c r="J172" s="205"/>
    </row>
    <row r="173" spans="1:10" ht="18" customHeight="1">
      <c r="A173" s="105" t="s">
        <v>507</v>
      </c>
      <c r="B173" s="10" t="s">
        <v>629</v>
      </c>
      <c r="C173" s="7" t="s">
        <v>173</v>
      </c>
      <c r="D173" s="8">
        <v>26</v>
      </c>
      <c r="E173" s="9">
        <v>152.28</v>
      </c>
      <c r="F173" s="9">
        <f>E173*0.15</f>
        <v>22.842</v>
      </c>
      <c r="G173" s="9">
        <f>(F173+E173)*D173</f>
        <v>4553.1720000000005</v>
      </c>
      <c r="H173" s="144">
        <v>0.25</v>
      </c>
      <c r="I173" s="9">
        <f aca="true" t="shared" si="12" ref="I173:I182">G173*1.25</f>
        <v>5691.465</v>
      </c>
      <c r="J173" s="205" t="s">
        <v>628</v>
      </c>
    </row>
    <row r="174" spans="1:10" ht="18" customHeight="1">
      <c r="A174" s="105" t="s">
        <v>508</v>
      </c>
      <c r="B174" s="10" t="s">
        <v>19</v>
      </c>
      <c r="C174" s="7" t="s">
        <v>173</v>
      </c>
      <c r="D174" s="8">
        <v>10</v>
      </c>
      <c r="E174" s="9">
        <v>45</v>
      </c>
      <c r="F174" s="9">
        <f aca="true" t="shared" si="13" ref="F174:F191">E174*0.15</f>
        <v>6.75</v>
      </c>
      <c r="G174" s="9">
        <f>(F174+E174)*D174</f>
        <v>517.5</v>
      </c>
      <c r="H174" s="144">
        <v>0.25</v>
      </c>
      <c r="I174" s="9">
        <f t="shared" si="12"/>
        <v>646.875</v>
      </c>
      <c r="J174" s="205" t="s">
        <v>320</v>
      </c>
    </row>
    <row r="175" spans="1:10" ht="18" customHeight="1">
      <c r="A175" s="105" t="s">
        <v>509</v>
      </c>
      <c r="B175" s="10" t="s">
        <v>609</v>
      </c>
      <c r="C175" s="7" t="s">
        <v>173</v>
      </c>
      <c r="D175" s="8">
        <v>18</v>
      </c>
      <c r="E175" s="9">
        <v>125.1</v>
      </c>
      <c r="F175" s="9">
        <f t="shared" si="13"/>
        <v>18.764999999999997</v>
      </c>
      <c r="G175" s="9">
        <f aca="true" t="shared" si="14" ref="G175:G182">(F175+E175)*D175</f>
        <v>2589.5699999999997</v>
      </c>
      <c r="H175" s="144">
        <v>0.25</v>
      </c>
      <c r="I175" s="9">
        <f t="shared" si="12"/>
        <v>3236.9624999999996</v>
      </c>
      <c r="J175" s="205" t="s">
        <v>627</v>
      </c>
    </row>
    <row r="176" spans="1:10" ht="18" customHeight="1">
      <c r="A176" s="105" t="s">
        <v>510</v>
      </c>
      <c r="B176" s="106" t="s">
        <v>610</v>
      </c>
      <c r="C176" s="7" t="s">
        <v>173</v>
      </c>
      <c r="D176" s="68">
        <v>10</v>
      </c>
      <c r="E176" s="9">
        <v>354</v>
      </c>
      <c r="F176" s="9">
        <f t="shared" si="13"/>
        <v>53.1</v>
      </c>
      <c r="G176" s="9">
        <f t="shared" si="14"/>
        <v>4071</v>
      </c>
      <c r="H176" s="144">
        <v>0.25</v>
      </c>
      <c r="I176" s="9">
        <f t="shared" si="12"/>
        <v>5088.75</v>
      </c>
      <c r="J176" s="205"/>
    </row>
    <row r="177" spans="1:10" ht="18" customHeight="1">
      <c r="A177" s="105" t="s">
        <v>511</v>
      </c>
      <c r="B177" s="100" t="s">
        <v>611</v>
      </c>
      <c r="C177" s="7" t="s">
        <v>173</v>
      </c>
      <c r="D177" s="63">
        <v>10</v>
      </c>
      <c r="E177" s="9">
        <v>72.62</v>
      </c>
      <c r="F177" s="9">
        <f t="shared" si="13"/>
        <v>10.893</v>
      </c>
      <c r="G177" s="9">
        <f t="shared" si="14"/>
        <v>835.1300000000001</v>
      </c>
      <c r="H177" s="144">
        <v>0.25</v>
      </c>
      <c r="I177" s="9">
        <f t="shared" si="12"/>
        <v>1043.9125000000001</v>
      </c>
      <c r="J177" s="205" t="s">
        <v>699</v>
      </c>
    </row>
    <row r="178" spans="1:10" ht="18" customHeight="1">
      <c r="A178" s="105" t="s">
        <v>512</v>
      </c>
      <c r="B178" s="99" t="s">
        <v>612</v>
      </c>
      <c r="C178" s="7" t="s">
        <v>173</v>
      </c>
      <c r="D178" s="63">
        <v>4</v>
      </c>
      <c r="E178" s="64">
        <v>49.79</v>
      </c>
      <c r="F178" s="9">
        <f t="shared" si="13"/>
        <v>7.4685</v>
      </c>
      <c r="G178" s="9">
        <f t="shared" si="14"/>
        <v>229.034</v>
      </c>
      <c r="H178" s="144">
        <v>0.25</v>
      </c>
      <c r="I178" s="9">
        <f t="shared" si="12"/>
        <v>286.2925</v>
      </c>
      <c r="J178" s="205" t="s">
        <v>700</v>
      </c>
    </row>
    <row r="179" spans="1:10" ht="18" customHeight="1">
      <c r="A179" s="105" t="s">
        <v>513</v>
      </c>
      <c r="B179" s="10" t="s">
        <v>97</v>
      </c>
      <c r="C179" s="7" t="s">
        <v>173</v>
      </c>
      <c r="D179" s="8">
        <v>4</v>
      </c>
      <c r="E179" s="9">
        <v>15.61</v>
      </c>
      <c r="F179" s="9">
        <f t="shared" si="13"/>
        <v>2.3415</v>
      </c>
      <c r="G179" s="9">
        <f t="shared" si="14"/>
        <v>71.806</v>
      </c>
      <c r="H179" s="144">
        <v>0.25</v>
      </c>
      <c r="I179" s="9">
        <f t="shared" si="12"/>
        <v>89.7575</v>
      </c>
      <c r="J179" s="205" t="s">
        <v>701</v>
      </c>
    </row>
    <row r="180" spans="1:10" ht="18" customHeight="1">
      <c r="A180" s="105" t="s">
        <v>514</v>
      </c>
      <c r="B180" s="10" t="s">
        <v>613</v>
      </c>
      <c r="C180" s="7" t="s">
        <v>173</v>
      </c>
      <c r="D180" s="63">
        <v>16</v>
      </c>
      <c r="E180" s="107">
        <v>10.32</v>
      </c>
      <c r="F180" s="9">
        <f t="shared" si="13"/>
        <v>1.548</v>
      </c>
      <c r="G180" s="9">
        <f t="shared" si="14"/>
        <v>189.888</v>
      </c>
      <c r="H180" s="144">
        <v>0.25</v>
      </c>
      <c r="I180" s="9">
        <f t="shared" si="12"/>
        <v>237.36</v>
      </c>
      <c r="J180" s="205" t="s">
        <v>702</v>
      </c>
    </row>
    <row r="181" spans="1:10" ht="18" customHeight="1">
      <c r="A181" s="105" t="s">
        <v>515</v>
      </c>
      <c r="B181" s="10" t="s">
        <v>614</v>
      </c>
      <c r="C181" s="7" t="s">
        <v>173</v>
      </c>
      <c r="D181" s="63">
        <v>2</v>
      </c>
      <c r="E181" s="107">
        <v>62.21</v>
      </c>
      <c r="F181" s="9">
        <f t="shared" si="13"/>
        <v>9.3315</v>
      </c>
      <c r="G181" s="9">
        <f t="shared" si="14"/>
        <v>143.083</v>
      </c>
      <c r="H181" s="144">
        <v>0.25</v>
      </c>
      <c r="I181" s="9">
        <f t="shared" si="12"/>
        <v>178.85375</v>
      </c>
      <c r="J181" s="205" t="s">
        <v>703</v>
      </c>
    </row>
    <row r="182" spans="1:10" ht="18" customHeight="1">
      <c r="A182" s="105" t="s">
        <v>516</v>
      </c>
      <c r="B182" s="99" t="s">
        <v>615</v>
      </c>
      <c r="C182" s="7" t="s">
        <v>173</v>
      </c>
      <c r="D182" s="63">
        <v>4</v>
      </c>
      <c r="E182" s="107">
        <v>16.39</v>
      </c>
      <c r="F182" s="9">
        <f t="shared" si="13"/>
        <v>2.4585</v>
      </c>
      <c r="G182" s="9">
        <f t="shared" si="14"/>
        <v>75.394</v>
      </c>
      <c r="H182" s="144">
        <v>0.25</v>
      </c>
      <c r="I182" s="9">
        <f t="shared" si="12"/>
        <v>94.2425</v>
      </c>
      <c r="J182" s="205" t="s">
        <v>704</v>
      </c>
    </row>
    <row r="183" spans="1:10" ht="18" customHeight="1">
      <c r="A183" s="105"/>
      <c r="B183" s="19" t="s">
        <v>16</v>
      </c>
      <c r="C183" s="7"/>
      <c r="D183" s="8"/>
      <c r="E183" s="9"/>
      <c r="F183" s="9"/>
      <c r="G183" s="9"/>
      <c r="H183" s="144"/>
      <c r="I183" s="9"/>
      <c r="J183" s="205"/>
    </row>
    <row r="184" spans="1:10" ht="18" customHeight="1">
      <c r="A184" s="105" t="s">
        <v>517</v>
      </c>
      <c r="B184" s="100" t="s">
        <v>714</v>
      </c>
      <c r="C184" s="96" t="s">
        <v>173</v>
      </c>
      <c r="D184" s="97">
        <v>16</v>
      </c>
      <c r="E184" s="9">
        <v>168</v>
      </c>
      <c r="F184" s="9">
        <f t="shared" si="13"/>
        <v>25.2</v>
      </c>
      <c r="G184" s="9">
        <f t="shared" si="10"/>
        <v>3091.2</v>
      </c>
      <c r="H184" s="144">
        <v>0.25</v>
      </c>
      <c r="I184" s="9">
        <f aca="true" t="shared" si="15" ref="I184:I191">G184*1.25</f>
        <v>3864</v>
      </c>
      <c r="J184" s="205"/>
    </row>
    <row r="185" spans="1:10" ht="18" customHeight="1">
      <c r="A185" s="105" t="s">
        <v>518</v>
      </c>
      <c r="B185" s="100" t="s">
        <v>599</v>
      </c>
      <c r="C185" s="96" t="s">
        <v>173</v>
      </c>
      <c r="D185" s="97">
        <v>2</v>
      </c>
      <c r="E185" s="9">
        <v>47.25</v>
      </c>
      <c r="F185" s="9">
        <f t="shared" si="13"/>
        <v>7.0874999999999995</v>
      </c>
      <c r="G185" s="9">
        <f t="shared" si="10"/>
        <v>108.675</v>
      </c>
      <c r="H185" s="144">
        <v>0.25</v>
      </c>
      <c r="I185" s="9">
        <f t="shared" si="15"/>
        <v>135.84375</v>
      </c>
      <c r="J185" s="205" t="s">
        <v>332</v>
      </c>
    </row>
    <row r="186" spans="1:10" ht="18" customHeight="1">
      <c r="A186" s="105" t="s">
        <v>519</v>
      </c>
      <c r="B186" s="100" t="s">
        <v>600</v>
      </c>
      <c r="C186" s="96" t="s">
        <v>173</v>
      </c>
      <c r="D186" s="97">
        <v>1</v>
      </c>
      <c r="E186" s="9">
        <v>47.25</v>
      </c>
      <c r="F186" s="9">
        <f t="shared" si="13"/>
        <v>7.0874999999999995</v>
      </c>
      <c r="G186" s="9">
        <f t="shared" si="10"/>
        <v>54.3375</v>
      </c>
      <c r="H186" s="144">
        <v>0.25</v>
      </c>
      <c r="I186" s="9">
        <f t="shared" si="15"/>
        <v>67.921875</v>
      </c>
      <c r="J186" s="205" t="s">
        <v>333</v>
      </c>
    </row>
    <row r="187" spans="1:10" ht="18" customHeight="1">
      <c r="A187" s="105" t="s">
        <v>520</v>
      </c>
      <c r="B187" s="100" t="s">
        <v>601</v>
      </c>
      <c r="C187" s="96" t="s">
        <v>173</v>
      </c>
      <c r="D187" s="97">
        <v>1</v>
      </c>
      <c r="E187" s="9">
        <v>222.59</v>
      </c>
      <c r="F187" s="9">
        <f t="shared" si="13"/>
        <v>33.3885</v>
      </c>
      <c r="G187" s="9">
        <f t="shared" si="10"/>
        <v>255.9785</v>
      </c>
      <c r="H187" s="144">
        <v>0.25</v>
      </c>
      <c r="I187" s="9">
        <f t="shared" si="15"/>
        <v>319.973125</v>
      </c>
      <c r="J187" s="205" t="s">
        <v>334</v>
      </c>
    </row>
    <row r="188" spans="1:10" ht="18" customHeight="1">
      <c r="A188" s="105" t="s">
        <v>521</v>
      </c>
      <c r="B188" s="10" t="s">
        <v>602</v>
      </c>
      <c r="C188" s="7" t="s">
        <v>173</v>
      </c>
      <c r="D188" s="8">
        <v>6</v>
      </c>
      <c r="E188" s="9">
        <v>87.52</v>
      </c>
      <c r="F188" s="9">
        <f t="shared" si="13"/>
        <v>13.127999999999998</v>
      </c>
      <c r="G188" s="9">
        <f t="shared" si="10"/>
        <v>603.8879999999999</v>
      </c>
      <c r="H188" s="144">
        <v>0.25</v>
      </c>
      <c r="I188" s="9">
        <f t="shared" si="15"/>
        <v>754.8599999999999</v>
      </c>
      <c r="J188" s="205"/>
    </row>
    <row r="189" spans="1:10" s="2" customFormat="1" ht="18" customHeight="1">
      <c r="A189" s="105" t="s">
        <v>522</v>
      </c>
      <c r="B189" s="100" t="s">
        <v>603</v>
      </c>
      <c r="C189" s="96" t="s">
        <v>173</v>
      </c>
      <c r="D189" s="97">
        <v>1</v>
      </c>
      <c r="E189" s="9">
        <v>97.4</v>
      </c>
      <c r="F189" s="9">
        <f t="shared" si="13"/>
        <v>14.61</v>
      </c>
      <c r="G189" s="9">
        <f t="shared" si="10"/>
        <v>112.01</v>
      </c>
      <c r="H189" s="144">
        <v>0.25</v>
      </c>
      <c r="I189" s="9">
        <f t="shared" si="15"/>
        <v>140.01250000000002</v>
      </c>
      <c r="J189" s="205" t="s">
        <v>631</v>
      </c>
    </row>
    <row r="190" spans="1:10" ht="18" customHeight="1">
      <c r="A190" s="105" t="s">
        <v>523</v>
      </c>
      <c r="B190" s="100" t="s">
        <v>604</v>
      </c>
      <c r="C190" s="96" t="s">
        <v>173</v>
      </c>
      <c r="D190" s="97">
        <v>6</v>
      </c>
      <c r="E190" s="9">
        <v>85.58</v>
      </c>
      <c r="F190" s="9">
        <f t="shared" si="13"/>
        <v>12.837</v>
      </c>
      <c r="G190" s="9">
        <f>(F190+E190)*D190</f>
        <v>590.502</v>
      </c>
      <c r="H190" s="144">
        <v>0.25</v>
      </c>
      <c r="I190" s="9">
        <f t="shared" si="15"/>
        <v>738.1274999999999</v>
      </c>
      <c r="J190" s="205" t="s">
        <v>377</v>
      </c>
    </row>
    <row r="191" spans="1:10" ht="18" customHeight="1">
      <c r="A191" s="105" t="s">
        <v>634</v>
      </c>
      <c r="B191" s="100" t="s">
        <v>605</v>
      </c>
      <c r="C191" s="96" t="s">
        <v>173</v>
      </c>
      <c r="D191" s="97">
        <v>6</v>
      </c>
      <c r="E191" s="9">
        <v>182.02</v>
      </c>
      <c r="F191" s="9">
        <f t="shared" si="13"/>
        <v>27.303</v>
      </c>
      <c r="G191" s="9">
        <f>(F191+E191)*D191</f>
        <v>1255.938</v>
      </c>
      <c r="H191" s="144">
        <v>0.25</v>
      </c>
      <c r="I191" s="9">
        <f t="shared" si="15"/>
        <v>1569.9225000000001</v>
      </c>
      <c r="J191" s="205"/>
    </row>
    <row r="192" spans="1:10" ht="18" customHeight="1">
      <c r="A192" s="98"/>
      <c r="B192" s="95" t="s">
        <v>15</v>
      </c>
      <c r="C192" s="96"/>
      <c r="D192" s="97"/>
      <c r="E192" s="9"/>
      <c r="F192" s="9"/>
      <c r="G192" s="9"/>
      <c r="H192" s="144"/>
      <c r="I192" s="9"/>
      <c r="J192" s="205"/>
    </row>
    <row r="193" spans="1:10" ht="18" customHeight="1" thickBot="1">
      <c r="A193" s="101" t="s">
        <v>635</v>
      </c>
      <c r="B193" s="102" t="s">
        <v>606</v>
      </c>
      <c r="C193" s="103" t="s">
        <v>173</v>
      </c>
      <c r="D193" s="104">
        <v>16</v>
      </c>
      <c r="E193" s="109">
        <v>67.4</v>
      </c>
      <c r="F193" s="109">
        <f>E193*0.15</f>
        <v>10.110000000000001</v>
      </c>
      <c r="G193" s="109">
        <f>(F193+E193)*D193</f>
        <v>1240.16</v>
      </c>
      <c r="H193" s="177">
        <v>0.25</v>
      </c>
      <c r="I193" s="109">
        <f>G193*1.25</f>
        <v>1550.2</v>
      </c>
      <c r="J193" s="206" t="s">
        <v>619</v>
      </c>
    </row>
    <row r="194" spans="1:10" ht="18" customHeight="1" thickTop="1">
      <c r="A194" s="110" t="s">
        <v>636</v>
      </c>
      <c r="B194" s="111" t="s">
        <v>71</v>
      </c>
      <c r="C194" s="112" t="s">
        <v>173</v>
      </c>
      <c r="D194" s="113">
        <v>6</v>
      </c>
      <c r="E194" s="50">
        <v>104.79</v>
      </c>
      <c r="F194" s="50">
        <f>E194*0.15</f>
        <v>15.7185</v>
      </c>
      <c r="G194" s="50">
        <f>(F194+E194)*D194</f>
        <v>723.051</v>
      </c>
      <c r="H194" s="179">
        <v>0.25</v>
      </c>
      <c r="I194" s="50">
        <f>G194*1.25</f>
        <v>903.81375</v>
      </c>
      <c r="J194" s="207" t="s">
        <v>620</v>
      </c>
    </row>
    <row r="195" spans="1:10" ht="18" customHeight="1">
      <c r="A195" s="98" t="s">
        <v>637</v>
      </c>
      <c r="B195" s="100" t="s">
        <v>106</v>
      </c>
      <c r="C195" s="96" t="s">
        <v>173</v>
      </c>
      <c r="D195" s="97">
        <v>19</v>
      </c>
      <c r="E195" s="9">
        <v>174.93</v>
      </c>
      <c r="F195" s="9">
        <f>E195*0.15</f>
        <v>26.2395</v>
      </c>
      <c r="G195" s="9">
        <f>(F195+E195)*D195</f>
        <v>3822.2205</v>
      </c>
      <c r="H195" s="144">
        <v>0.25</v>
      </c>
      <c r="I195" s="9">
        <f>G195*1.25</f>
        <v>4777.775625</v>
      </c>
      <c r="J195" s="205" t="s">
        <v>621</v>
      </c>
    </row>
    <row r="196" spans="1:10" ht="18" customHeight="1">
      <c r="A196" s="98" t="s">
        <v>638</v>
      </c>
      <c r="B196" s="100" t="s">
        <v>70</v>
      </c>
      <c r="C196" s="96" t="s">
        <v>173</v>
      </c>
      <c r="D196" s="97">
        <v>1</v>
      </c>
      <c r="E196" s="9">
        <v>124.17</v>
      </c>
      <c r="F196" s="9">
        <f>E196*0.15</f>
        <v>18.6255</v>
      </c>
      <c r="G196" s="9">
        <f>(F196+E196)*D196</f>
        <v>142.7955</v>
      </c>
      <c r="H196" s="144">
        <v>0.25</v>
      </c>
      <c r="I196" s="9">
        <f>G196*1.25</f>
        <v>178.494375</v>
      </c>
      <c r="J196" s="205" t="s">
        <v>622</v>
      </c>
    </row>
    <row r="197" spans="1:10" ht="18" customHeight="1">
      <c r="A197" s="115"/>
      <c r="B197" s="19" t="s">
        <v>134</v>
      </c>
      <c r="C197" s="7"/>
      <c r="D197" s="12"/>
      <c r="E197" s="17">
        <f>SUMPRODUCT(E109:E196,D109:D196)</f>
        <v>37022.029999999984</v>
      </c>
      <c r="F197" s="17">
        <f>SUMPRODUCT(F109:F196,D109:D196)</f>
        <v>5463.304499999999</v>
      </c>
      <c r="G197" s="17">
        <f>SUM(G109:G196)</f>
        <v>42485.33450000001</v>
      </c>
      <c r="H197" s="187"/>
      <c r="I197" s="17">
        <f>SUM(I109:I196)</f>
        <v>53106.668125000004</v>
      </c>
      <c r="J197" s="205"/>
    </row>
    <row r="198" spans="1:10" ht="18" customHeight="1">
      <c r="A198" s="115"/>
      <c r="B198" s="19"/>
      <c r="C198" s="7"/>
      <c r="D198" s="12"/>
      <c r="E198" s="17"/>
      <c r="F198" s="17"/>
      <c r="G198" s="9"/>
      <c r="H198" s="144"/>
      <c r="I198" s="17"/>
      <c r="J198" s="205"/>
    </row>
    <row r="199" spans="1:10" ht="18" customHeight="1">
      <c r="A199" s="115" t="s">
        <v>172</v>
      </c>
      <c r="B199" s="19" t="s">
        <v>225</v>
      </c>
      <c r="C199" s="7"/>
      <c r="D199" s="12"/>
      <c r="E199" s="17"/>
      <c r="F199" s="17"/>
      <c r="G199" s="9"/>
      <c r="H199" s="144"/>
      <c r="I199" s="17"/>
      <c r="J199" s="205"/>
    </row>
    <row r="200" spans="1:10" ht="18" customHeight="1">
      <c r="A200" s="105"/>
      <c r="B200" s="19" t="s">
        <v>226</v>
      </c>
      <c r="C200" s="7"/>
      <c r="D200" s="12"/>
      <c r="E200" s="17"/>
      <c r="F200" s="17"/>
      <c r="G200" s="9"/>
      <c r="H200" s="144"/>
      <c r="I200" s="17"/>
      <c r="J200" s="205"/>
    </row>
    <row r="201" spans="1:10" ht="18" customHeight="1">
      <c r="A201" s="105" t="s">
        <v>573</v>
      </c>
      <c r="B201" s="10" t="s">
        <v>227</v>
      </c>
      <c r="C201" s="7" t="s">
        <v>173</v>
      </c>
      <c r="D201" s="8">
        <v>31</v>
      </c>
      <c r="E201" s="9">
        <v>72</v>
      </c>
      <c r="F201" s="9">
        <v>10</v>
      </c>
      <c r="G201" s="9">
        <f aca="true" t="shared" si="16" ref="G201:G256">(F201+E201)*D201</f>
        <v>2542</v>
      </c>
      <c r="H201" s="144">
        <v>0.3</v>
      </c>
      <c r="I201" s="9">
        <f>G201*1.3</f>
        <v>3304.6</v>
      </c>
      <c r="J201" s="205"/>
    </row>
    <row r="202" spans="1:10" ht="18" customHeight="1">
      <c r="A202" s="105" t="s">
        <v>623</v>
      </c>
      <c r="B202" s="10" t="s">
        <v>228</v>
      </c>
      <c r="C202" s="7" t="s">
        <v>173</v>
      </c>
      <c r="D202" s="8">
        <v>11</v>
      </c>
      <c r="E202" s="9">
        <v>70.1</v>
      </c>
      <c r="F202" s="9">
        <v>10</v>
      </c>
      <c r="G202" s="9">
        <f t="shared" si="16"/>
        <v>881.0999999999999</v>
      </c>
      <c r="H202" s="144">
        <v>0.3</v>
      </c>
      <c r="I202" s="9">
        <f aca="true" t="shared" si="17" ref="I202:I227">G202*1.3</f>
        <v>1145.4299999999998</v>
      </c>
      <c r="J202" s="205"/>
    </row>
    <row r="203" spans="1:10" ht="18" customHeight="1">
      <c r="A203" s="105" t="s">
        <v>574</v>
      </c>
      <c r="B203" s="10" t="s">
        <v>411</v>
      </c>
      <c r="C203" s="7" t="s">
        <v>173</v>
      </c>
      <c r="D203" s="8">
        <v>20</v>
      </c>
      <c r="E203" s="9">
        <v>90.8</v>
      </c>
      <c r="F203" s="9">
        <v>15</v>
      </c>
      <c r="G203" s="9">
        <f t="shared" si="16"/>
        <v>2116</v>
      </c>
      <c r="H203" s="144">
        <v>0.3</v>
      </c>
      <c r="I203" s="9">
        <f t="shared" si="17"/>
        <v>2750.8</v>
      </c>
      <c r="J203" s="205"/>
    </row>
    <row r="204" spans="1:10" ht="18" customHeight="1">
      <c r="A204" s="105" t="s">
        <v>575</v>
      </c>
      <c r="B204" s="10" t="s">
        <v>412</v>
      </c>
      <c r="C204" s="7" t="s">
        <v>173</v>
      </c>
      <c r="D204" s="8">
        <v>6</v>
      </c>
      <c r="E204" s="9">
        <v>64</v>
      </c>
      <c r="F204" s="9">
        <v>10</v>
      </c>
      <c r="G204" s="9">
        <f t="shared" si="16"/>
        <v>444</v>
      </c>
      <c r="H204" s="144">
        <v>0.3</v>
      </c>
      <c r="I204" s="9">
        <f t="shared" si="17"/>
        <v>577.2</v>
      </c>
      <c r="J204" s="205"/>
    </row>
    <row r="205" spans="1:10" ht="18" customHeight="1">
      <c r="A205" s="105" t="s">
        <v>624</v>
      </c>
      <c r="B205" s="10" t="s">
        <v>413</v>
      </c>
      <c r="C205" s="7" t="s">
        <v>173</v>
      </c>
      <c r="D205" s="8">
        <v>1</v>
      </c>
      <c r="E205" s="9">
        <v>66</v>
      </c>
      <c r="F205" s="9">
        <v>10</v>
      </c>
      <c r="G205" s="9">
        <f t="shared" si="16"/>
        <v>76</v>
      </c>
      <c r="H205" s="144">
        <v>0.3</v>
      </c>
      <c r="I205" s="9">
        <f t="shared" si="17"/>
        <v>98.8</v>
      </c>
      <c r="J205" s="205"/>
    </row>
    <row r="206" spans="1:10" ht="18" customHeight="1">
      <c r="A206" s="105" t="s">
        <v>576</v>
      </c>
      <c r="B206" s="10" t="s">
        <v>414</v>
      </c>
      <c r="C206" s="7" t="s">
        <v>173</v>
      </c>
      <c r="D206" s="8">
        <v>1</v>
      </c>
      <c r="E206" s="9">
        <v>62</v>
      </c>
      <c r="F206" s="9">
        <v>10</v>
      </c>
      <c r="G206" s="9">
        <f t="shared" si="16"/>
        <v>72</v>
      </c>
      <c r="H206" s="144">
        <v>0.3</v>
      </c>
      <c r="I206" s="9">
        <f t="shared" si="17"/>
        <v>93.60000000000001</v>
      </c>
      <c r="J206" s="205"/>
    </row>
    <row r="207" spans="1:10" ht="18" customHeight="1">
      <c r="A207" s="105" t="s">
        <v>577</v>
      </c>
      <c r="B207" s="10" t="s">
        <v>415</v>
      </c>
      <c r="C207" s="7" t="s">
        <v>173</v>
      </c>
      <c r="D207" s="8">
        <v>1</v>
      </c>
      <c r="E207" s="9">
        <v>29.5</v>
      </c>
      <c r="F207" s="9">
        <v>10</v>
      </c>
      <c r="G207" s="9">
        <f t="shared" si="16"/>
        <v>39.5</v>
      </c>
      <c r="H207" s="144">
        <v>0.3</v>
      </c>
      <c r="I207" s="9">
        <f t="shared" si="17"/>
        <v>51.35</v>
      </c>
      <c r="J207" s="205"/>
    </row>
    <row r="208" spans="1:10" ht="18" customHeight="1">
      <c r="A208" s="105" t="s">
        <v>625</v>
      </c>
      <c r="B208" s="10" t="s">
        <v>229</v>
      </c>
      <c r="C208" s="7" t="s">
        <v>173</v>
      </c>
      <c r="D208" s="8">
        <v>1</v>
      </c>
      <c r="E208" s="9">
        <v>115</v>
      </c>
      <c r="F208" s="9">
        <v>20</v>
      </c>
      <c r="G208" s="9">
        <f t="shared" si="16"/>
        <v>135</v>
      </c>
      <c r="H208" s="144">
        <v>0.3</v>
      </c>
      <c r="I208" s="9">
        <f t="shared" si="17"/>
        <v>175.5</v>
      </c>
      <c r="J208" s="205"/>
    </row>
    <row r="209" spans="1:10" ht="18" customHeight="1">
      <c r="A209" s="105" t="s">
        <v>626</v>
      </c>
      <c r="B209" s="10" t="s">
        <v>230</v>
      </c>
      <c r="C209" s="7" t="s">
        <v>173</v>
      </c>
      <c r="D209" s="8">
        <v>2</v>
      </c>
      <c r="E209" s="9">
        <v>135</v>
      </c>
      <c r="F209" s="9">
        <v>20</v>
      </c>
      <c r="G209" s="9">
        <f t="shared" si="16"/>
        <v>310</v>
      </c>
      <c r="H209" s="144">
        <v>0.3</v>
      </c>
      <c r="I209" s="9">
        <f t="shared" si="17"/>
        <v>403</v>
      </c>
      <c r="J209" s="205"/>
    </row>
    <row r="210" spans="1:10" ht="18" customHeight="1">
      <c r="A210" s="105" t="s">
        <v>30</v>
      </c>
      <c r="B210" s="10" t="s">
        <v>231</v>
      </c>
      <c r="C210" s="7" t="s">
        <v>173</v>
      </c>
      <c r="D210" s="8">
        <v>5</v>
      </c>
      <c r="E210" s="9">
        <v>31</v>
      </c>
      <c r="F210" s="9">
        <v>10</v>
      </c>
      <c r="G210" s="9">
        <f t="shared" si="16"/>
        <v>205</v>
      </c>
      <c r="H210" s="144">
        <v>0.3</v>
      </c>
      <c r="I210" s="9">
        <f t="shared" si="17"/>
        <v>266.5</v>
      </c>
      <c r="J210" s="205"/>
    </row>
    <row r="211" spans="1:10" ht="18" customHeight="1">
      <c r="A211" s="105" t="s">
        <v>31</v>
      </c>
      <c r="B211" s="10" t="s">
        <v>232</v>
      </c>
      <c r="C211" s="7" t="s">
        <v>173</v>
      </c>
      <c r="D211" s="8">
        <v>1</v>
      </c>
      <c r="E211" s="9">
        <v>47</v>
      </c>
      <c r="F211" s="9">
        <v>10</v>
      </c>
      <c r="G211" s="9">
        <f t="shared" si="16"/>
        <v>57</v>
      </c>
      <c r="H211" s="144">
        <v>0.3</v>
      </c>
      <c r="I211" s="9">
        <f t="shared" si="17"/>
        <v>74.10000000000001</v>
      </c>
      <c r="J211" s="205"/>
    </row>
    <row r="212" spans="1:10" ht="18" customHeight="1">
      <c r="A212" s="105" t="s">
        <v>32</v>
      </c>
      <c r="B212" s="10" t="s">
        <v>233</v>
      </c>
      <c r="C212" s="7" t="s">
        <v>173</v>
      </c>
      <c r="D212" s="8">
        <v>1</v>
      </c>
      <c r="E212" s="9">
        <v>60</v>
      </c>
      <c r="F212" s="9">
        <v>10</v>
      </c>
      <c r="G212" s="9">
        <f t="shared" si="16"/>
        <v>70</v>
      </c>
      <c r="H212" s="144">
        <v>0.3</v>
      </c>
      <c r="I212" s="9">
        <f t="shared" si="17"/>
        <v>91</v>
      </c>
      <c r="J212" s="205"/>
    </row>
    <row r="213" spans="1:10" ht="18" customHeight="1">
      <c r="A213" s="105" t="s">
        <v>33</v>
      </c>
      <c r="B213" s="10" t="s">
        <v>234</v>
      </c>
      <c r="C213" s="7" t="s">
        <v>173</v>
      </c>
      <c r="D213" s="8">
        <v>5</v>
      </c>
      <c r="E213" s="9">
        <v>50</v>
      </c>
      <c r="F213" s="9">
        <v>10</v>
      </c>
      <c r="G213" s="9">
        <f t="shared" si="16"/>
        <v>300</v>
      </c>
      <c r="H213" s="144">
        <v>0.3</v>
      </c>
      <c r="I213" s="9">
        <f t="shared" si="17"/>
        <v>390</v>
      </c>
      <c r="J213" s="205"/>
    </row>
    <row r="214" spans="1:10" ht="18" customHeight="1">
      <c r="A214" s="105" t="s">
        <v>34</v>
      </c>
      <c r="B214" s="10" t="s">
        <v>235</v>
      </c>
      <c r="C214" s="7" t="s">
        <v>173</v>
      </c>
      <c r="D214" s="8">
        <v>1</v>
      </c>
      <c r="E214" s="9">
        <v>50.55</v>
      </c>
      <c r="F214" s="9">
        <v>10</v>
      </c>
      <c r="G214" s="9">
        <f t="shared" si="16"/>
        <v>60.55</v>
      </c>
      <c r="H214" s="144">
        <v>0.3</v>
      </c>
      <c r="I214" s="9">
        <f t="shared" si="17"/>
        <v>78.715</v>
      </c>
      <c r="J214" s="205"/>
    </row>
    <row r="215" spans="1:10" ht="18" customHeight="1">
      <c r="A215" s="105" t="s">
        <v>35</v>
      </c>
      <c r="B215" s="10" t="s">
        <v>236</v>
      </c>
      <c r="C215" s="7" t="s">
        <v>173</v>
      </c>
      <c r="D215" s="8">
        <v>1</v>
      </c>
      <c r="E215" s="9">
        <v>51.6</v>
      </c>
      <c r="F215" s="9">
        <v>10</v>
      </c>
      <c r="G215" s="9">
        <f t="shared" si="16"/>
        <v>61.6</v>
      </c>
      <c r="H215" s="144">
        <v>0.3</v>
      </c>
      <c r="I215" s="9">
        <f t="shared" si="17"/>
        <v>80.08</v>
      </c>
      <c r="J215" s="205"/>
    </row>
    <row r="216" spans="1:10" ht="18" customHeight="1">
      <c r="A216" s="105" t="s">
        <v>36</v>
      </c>
      <c r="B216" s="10" t="s">
        <v>416</v>
      </c>
      <c r="C216" s="7" t="s">
        <v>173</v>
      </c>
      <c r="D216" s="8">
        <v>4</v>
      </c>
      <c r="E216" s="9">
        <v>15.5</v>
      </c>
      <c r="F216" s="9">
        <v>10</v>
      </c>
      <c r="G216" s="9">
        <f t="shared" si="16"/>
        <v>102</v>
      </c>
      <c r="H216" s="144">
        <v>0.3</v>
      </c>
      <c r="I216" s="9">
        <f t="shared" si="17"/>
        <v>132.6</v>
      </c>
      <c r="J216" s="205"/>
    </row>
    <row r="217" spans="1:10" ht="18" customHeight="1">
      <c r="A217" s="105" t="s">
        <v>37</v>
      </c>
      <c r="B217" s="10" t="s">
        <v>417</v>
      </c>
      <c r="C217" s="7" t="s">
        <v>173</v>
      </c>
      <c r="D217" s="8">
        <v>1</v>
      </c>
      <c r="E217" s="9">
        <v>18.6</v>
      </c>
      <c r="F217" s="9">
        <v>10</v>
      </c>
      <c r="G217" s="9">
        <f t="shared" si="16"/>
        <v>28.6</v>
      </c>
      <c r="H217" s="144">
        <v>0.3</v>
      </c>
      <c r="I217" s="9">
        <f t="shared" si="17"/>
        <v>37.18</v>
      </c>
      <c r="J217" s="205"/>
    </row>
    <row r="218" spans="1:10" ht="18" customHeight="1">
      <c r="A218" s="105" t="s">
        <v>38</v>
      </c>
      <c r="B218" s="10" t="s">
        <v>418</v>
      </c>
      <c r="C218" s="7" t="s">
        <v>173</v>
      </c>
      <c r="D218" s="8">
        <v>6</v>
      </c>
      <c r="E218" s="9">
        <v>27</v>
      </c>
      <c r="F218" s="9">
        <v>10</v>
      </c>
      <c r="G218" s="9">
        <f t="shared" si="16"/>
        <v>222</v>
      </c>
      <c r="H218" s="144">
        <v>0.3</v>
      </c>
      <c r="I218" s="9">
        <f t="shared" si="17"/>
        <v>288.6</v>
      </c>
      <c r="J218" s="205"/>
    </row>
    <row r="219" spans="1:10" ht="18" customHeight="1">
      <c r="A219" s="105" t="s">
        <v>524</v>
      </c>
      <c r="B219" s="10" t="s">
        <v>419</v>
      </c>
      <c r="C219" s="7" t="s">
        <v>173</v>
      </c>
      <c r="D219" s="8">
        <v>4</v>
      </c>
      <c r="E219" s="9">
        <v>31</v>
      </c>
      <c r="F219" s="9">
        <v>10</v>
      </c>
      <c r="G219" s="9">
        <f t="shared" si="16"/>
        <v>164</v>
      </c>
      <c r="H219" s="144">
        <v>0.3</v>
      </c>
      <c r="I219" s="9">
        <f t="shared" si="17"/>
        <v>213.20000000000002</v>
      </c>
      <c r="J219" s="205"/>
    </row>
    <row r="220" spans="1:10" ht="18" customHeight="1">
      <c r="A220" s="105" t="s">
        <v>39</v>
      </c>
      <c r="B220" s="10" t="s">
        <v>251</v>
      </c>
      <c r="C220" s="7" t="s">
        <v>173</v>
      </c>
      <c r="D220" s="8">
        <v>8</v>
      </c>
      <c r="E220" s="9">
        <v>32.5</v>
      </c>
      <c r="F220" s="9">
        <v>10</v>
      </c>
      <c r="G220" s="9">
        <f t="shared" si="16"/>
        <v>340</v>
      </c>
      <c r="H220" s="144">
        <v>0.3</v>
      </c>
      <c r="I220" s="9">
        <f t="shared" si="17"/>
        <v>442</v>
      </c>
      <c r="J220" s="205"/>
    </row>
    <row r="221" spans="1:10" ht="18" customHeight="1">
      <c r="A221" s="105" t="s">
        <v>40</v>
      </c>
      <c r="B221" s="10" t="s">
        <v>252</v>
      </c>
      <c r="C221" s="7" t="s">
        <v>173</v>
      </c>
      <c r="D221" s="8">
        <v>3</v>
      </c>
      <c r="E221" s="9">
        <v>49</v>
      </c>
      <c r="F221" s="9">
        <v>10</v>
      </c>
      <c r="G221" s="9">
        <f t="shared" si="16"/>
        <v>177</v>
      </c>
      <c r="H221" s="144">
        <v>0.3</v>
      </c>
      <c r="I221" s="9">
        <f t="shared" si="17"/>
        <v>230.1</v>
      </c>
      <c r="J221" s="205"/>
    </row>
    <row r="222" spans="1:10" ht="18" customHeight="1">
      <c r="A222" s="105" t="s">
        <v>41</v>
      </c>
      <c r="B222" s="10" t="s">
        <v>253</v>
      </c>
      <c r="C222" s="7" t="s">
        <v>173</v>
      </c>
      <c r="D222" s="8">
        <v>1</v>
      </c>
      <c r="E222" s="9">
        <v>115</v>
      </c>
      <c r="F222" s="9">
        <v>15</v>
      </c>
      <c r="G222" s="9">
        <f t="shared" si="16"/>
        <v>130</v>
      </c>
      <c r="H222" s="144">
        <v>0.3</v>
      </c>
      <c r="I222" s="9">
        <f t="shared" si="17"/>
        <v>169</v>
      </c>
      <c r="J222" s="205"/>
    </row>
    <row r="223" spans="1:10" ht="18" customHeight="1">
      <c r="A223" s="105" t="s">
        <v>42</v>
      </c>
      <c r="B223" s="10" t="s">
        <v>254</v>
      </c>
      <c r="C223" s="7" t="s">
        <v>173</v>
      </c>
      <c r="D223" s="8">
        <v>2</v>
      </c>
      <c r="E223" s="9">
        <v>27.5</v>
      </c>
      <c r="F223" s="9">
        <v>10</v>
      </c>
      <c r="G223" s="9">
        <f t="shared" si="16"/>
        <v>75</v>
      </c>
      <c r="H223" s="144">
        <v>0.3</v>
      </c>
      <c r="I223" s="9">
        <f t="shared" si="17"/>
        <v>97.5</v>
      </c>
      <c r="J223" s="205"/>
    </row>
    <row r="224" spans="1:10" ht="18" customHeight="1">
      <c r="A224" s="105" t="s">
        <v>525</v>
      </c>
      <c r="B224" s="10" t="s">
        <v>255</v>
      </c>
      <c r="C224" s="7" t="s">
        <v>173</v>
      </c>
      <c r="D224" s="8">
        <v>1</v>
      </c>
      <c r="E224" s="9">
        <v>24.5</v>
      </c>
      <c r="F224" s="9">
        <v>10</v>
      </c>
      <c r="G224" s="9">
        <f t="shared" si="16"/>
        <v>34.5</v>
      </c>
      <c r="H224" s="144">
        <v>0.3</v>
      </c>
      <c r="I224" s="9">
        <f t="shared" si="17"/>
        <v>44.85</v>
      </c>
      <c r="J224" s="205"/>
    </row>
    <row r="225" spans="1:10" ht="18" customHeight="1">
      <c r="A225" s="105" t="s">
        <v>43</v>
      </c>
      <c r="B225" s="10" t="s">
        <v>256</v>
      </c>
      <c r="C225" s="7" t="s">
        <v>173</v>
      </c>
      <c r="D225" s="8">
        <v>9</v>
      </c>
      <c r="E225" s="9">
        <v>22</v>
      </c>
      <c r="F225" s="9">
        <v>10</v>
      </c>
      <c r="G225" s="9">
        <f t="shared" si="16"/>
        <v>288</v>
      </c>
      <c r="H225" s="144">
        <v>0.3</v>
      </c>
      <c r="I225" s="9">
        <f t="shared" si="17"/>
        <v>374.40000000000003</v>
      </c>
      <c r="J225" s="205"/>
    </row>
    <row r="226" spans="1:10" ht="18" customHeight="1">
      <c r="A226" s="105" t="s">
        <v>44</v>
      </c>
      <c r="B226" s="10" t="s">
        <v>257</v>
      </c>
      <c r="C226" s="7" t="s">
        <v>173</v>
      </c>
      <c r="D226" s="8">
        <v>8</v>
      </c>
      <c r="E226" s="9">
        <v>19</v>
      </c>
      <c r="F226" s="9">
        <v>10</v>
      </c>
      <c r="G226" s="9">
        <f t="shared" si="16"/>
        <v>232</v>
      </c>
      <c r="H226" s="144">
        <v>0.3</v>
      </c>
      <c r="I226" s="9">
        <f t="shared" si="17"/>
        <v>301.6</v>
      </c>
      <c r="J226" s="205"/>
    </row>
    <row r="227" spans="1:10" ht="18" customHeight="1">
      <c r="A227" s="105" t="s">
        <v>45</v>
      </c>
      <c r="B227" s="10" t="s">
        <v>258</v>
      </c>
      <c r="C227" s="7" t="s">
        <v>173</v>
      </c>
      <c r="D227" s="8">
        <v>12</v>
      </c>
      <c r="E227" s="9">
        <v>14</v>
      </c>
      <c r="F227" s="9">
        <v>10</v>
      </c>
      <c r="G227" s="9">
        <f t="shared" si="16"/>
        <v>288</v>
      </c>
      <c r="H227" s="144">
        <v>0.3</v>
      </c>
      <c r="I227" s="9">
        <f t="shared" si="17"/>
        <v>374.40000000000003</v>
      </c>
      <c r="J227" s="205"/>
    </row>
    <row r="228" spans="1:10" s="2" customFormat="1" ht="18" customHeight="1">
      <c r="A228" s="115"/>
      <c r="B228" s="19" t="s">
        <v>237</v>
      </c>
      <c r="C228" s="11"/>
      <c r="D228" s="12"/>
      <c r="E228" s="17"/>
      <c r="F228" s="9"/>
      <c r="G228" s="9"/>
      <c r="H228" s="144"/>
      <c r="I228" s="9"/>
      <c r="J228" s="205"/>
    </row>
    <row r="229" spans="1:10" s="13" customFormat="1" ht="18" customHeight="1">
      <c r="A229" s="105" t="s">
        <v>46</v>
      </c>
      <c r="B229" s="10" t="s">
        <v>675</v>
      </c>
      <c r="C229" s="7" t="s">
        <v>173</v>
      </c>
      <c r="D229" s="8">
        <v>8</v>
      </c>
      <c r="E229" s="9">
        <v>1077.87</v>
      </c>
      <c r="F229" s="9">
        <v>32</v>
      </c>
      <c r="G229" s="9">
        <f t="shared" si="16"/>
        <v>8878.96</v>
      </c>
      <c r="H229" s="195">
        <v>0.175</v>
      </c>
      <c r="I229" s="9">
        <f aca="true" t="shared" si="18" ref="I229:I256">G229*1.175</f>
        <v>10432.778</v>
      </c>
      <c r="J229" s="205"/>
    </row>
    <row r="230" spans="1:10" s="13" customFormat="1" ht="18" customHeight="1" thickBot="1">
      <c r="A230" s="101" t="s">
        <v>47</v>
      </c>
      <c r="B230" s="102" t="s">
        <v>676</v>
      </c>
      <c r="C230" s="103" t="s">
        <v>173</v>
      </c>
      <c r="D230" s="104">
        <v>3</v>
      </c>
      <c r="E230" s="109">
        <v>1276.24</v>
      </c>
      <c r="F230" s="109">
        <v>38</v>
      </c>
      <c r="G230" s="109">
        <f t="shared" si="16"/>
        <v>3942.7200000000003</v>
      </c>
      <c r="H230" s="197">
        <v>0.175</v>
      </c>
      <c r="I230" s="109">
        <f t="shared" si="18"/>
        <v>4632.696000000001</v>
      </c>
      <c r="J230" s="206"/>
    </row>
    <row r="231" spans="1:10" s="13" customFormat="1" ht="18" customHeight="1" thickTop="1">
      <c r="A231" s="110" t="s">
        <v>48</v>
      </c>
      <c r="B231" s="111" t="s">
        <v>677</v>
      </c>
      <c r="C231" s="112" t="s">
        <v>173</v>
      </c>
      <c r="D231" s="113">
        <v>3</v>
      </c>
      <c r="E231" s="50">
        <v>2184.9</v>
      </c>
      <c r="F231" s="50">
        <v>65</v>
      </c>
      <c r="G231" s="50">
        <f t="shared" si="16"/>
        <v>6749.700000000001</v>
      </c>
      <c r="H231" s="196">
        <v>0.175</v>
      </c>
      <c r="I231" s="50">
        <f t="shared" si="18"/>
        <v>7930.897500000001</v>
      </c>
      <c r="J231" s="207"/>
    </row>
    <row r="232" spans="1:10" s="13" customFormat="1" ht="18" customHeight="1">
      <c r="A232" s="105" t="s">
        <v>49</v>
      </c>
      <c r="B232" s="10" t="s">
        <v>678</v>
      </c>
      <c r="C232" s="7" t="s">
        <v>173</v>
      </c>
      <c r="D232" s="8">
        <v>2</v>
      </c>
      <c r="E232" s="9">
        <v>742.87</v>
      </c>
      <c r="F232" s="9">
        <v>20</v>
      </c>
      <c r="G232" s="9">
        <f t="shared" si="16"/>
        <v>1525.74</v>
      </c>
      <c r="H232" s="195">
        <v>0.175</v>
      </c>
      <c r="I232" s="9">
        <f t="shared" si="18"/>
        <v>1792.7445</v>
      </c>
      <c r="J232" s="205"/>
    </row>
    <row r="233" spans="1:10" s="13" customFormat="1" ht="18" customHeight="1">
      <c r="A233" s="105" t="s">
        <v>50</v>
      </c>
      <c r="B233" s="10" t="s">
        <v>679</v>
      </c>
      <c r="C233" s="7" t="s">
        <v>173</v>
      </c>
      <c r="D233" s="8">
        <v>1</v>
      </c>
      <c r="E233" s="9">
        <v>730.83</v>
      </c>
      <c r="F233" s="9">
        <v>20</v>
      </c>
      <c r="G233" s="9">
        <f t="shared" si="16"/>
        <v>750.83</v>
      </c>
      <c r="H233" s="195">
        <v>0.175</v>
      </c>
      <c r="I233" s="9">
        <f t="shared" si="18"/>
        <v>882.2252500000001</v>
      </c>
      <c r="J233" s="205"/>
    </row>
    <row r="234" spans="1:10" s="13" customFormat="1" ht="18" customHeight="1">
      <c r="A234" s="105" t="s">
        <v>51</v>
      </c>
      <c r="B234" s="10" t="s">
        <v>680</v>
      </c>
      <c r="C234" s="7" t="s">
        <v>173</v>
      </c>
      <c r="D234" s="8">
        <v>9</v>
      </c>
      <c r="E234" s="9">
        <v>719.99</v>
      </c>
      <c r="F234" s="9">
        <v>20</v>
      </c>
      <c r="G234" s="9">
        <f t="shared" si="16"/>
        <v>6659.91</v>
      </c>
      <c r="H234" s="195">
        <v>0.175</v>
      </c>
      <c r="I234" s="9">
        <f t="shared" si="18"/>
        <v>7825.39425</v>
      </c>
      <c r="J234" s="205"/>
    </row>
    <row r="235" spans="1:10" s="13" customFormat="1" ht="18" customHeight="1">
      <c r="A235" s="105" t="s">
        <v>52</v>
      </c>
      <c r="B235" s="10" t="s">
        <v>681</v>
      </c>
      <c r="C235" s="7" t="s">
        <v>173</v>
      </c>
      <c r="D235" s="8">
        <v>6</v>
      </c>
      <c r="E235" s="9">
        <v>476.78</v>
      </c>
      <c r="F235" s="9">
        <v>15</v>
      </c>
      <c r="G235" s="9">
        <f t="shared" si="16"/>
        <v>2950.68</v>
      </c>
      <c r="H235" s="195">
        <v>0.175</v>
      </c>
      <c r="I235" s="9">
        <f t="shared" si="18"/>
        <v>3467.049</v>
      </c>
      <c r="J235" s="205"/>
    </row>
    <row r="236" spans="1:10" s="13" customFormat="1" ht="18" customHeight="1">
      <c r="A236" s="105" t="s">
        <v>53</v>
      </c>
      <c r="B236" s="10" t="s">
        <v>682</v>
      </c>
      <c r="C236" s="7" t="s">
        <v>173</v>
      </c>
      <c r="D236" s="8">
        <v>12</v>
      </c>
      <c r="E236" s="9">
        <v>476.78</v>
      </c>
      <c r="F236" s="9">
        <v>15</v>
      </c>
      <c r="G236" s="9">
        <f t="shared" si="16"/>
        <v>5901.36</v>
      </c>
      <c r="H236" s="195">
        <v>0.175</v>
      </c>
      <c r="I236" s="9">
        <f t="shared" si="18"/>
        <v>6934.098</v>
      </c>
      <c r="J236" s="205"/>
    </row>
    <row r="237" spans="1:10" s="13" customFormat="1" ht="18" customHeight="1">
      <c r="A237" s="115"/>
      <c r="B237" s="19" t="s">
        <v>238</v>
      </c>
      <c r="C237" s="11"/>
      <c r="D237" s="11"/>
      <c r="E237" s="17"/>
      <c r="F237" s="9"/>
      <c r="G237" s="9"/>
      <c r="H237" s="195"/>
      <c r="I237" s="9"/>
      <c r="J237" s="205"/>
    </row>
    <row r="238" spans="1:10" s="13" customFormat="1" ht="18" customHeight="1">
      <c r="A238" s="105" t="s">
        <v>54</v>
      </c>
      <c r="B238" s="10" t="s">
        <v>656</v>
      </c>
      <c r="C238" s="7" t="s">
        <v>173</v>
      </c>
      <c r="D238" s="8">
        <v>31</v>
      </c>
      <c r="E238" s="9">
        <v>1392.7</v>
      </c>
      <c r="F238" s="9">
        <v>41.78</v>
      </c>
      <c r="G238" s="9">
        <f t="shared" si="16"/>
        <v>44468.88</v>
      </c>
      <c r="H238" s="195">
        <v>0.175</v>
      </c>
      <c r="I238" s="9">
        <f t="shared" si="18"/>
        <v>52250.934</v>
      </c>
      <c r="J238" s="205"/>
    </row>
    <row r="239" spans="1:10" s="13" customFormat="1" ht="18" customHeight="1">
      <c r="A239" s="105" t="s">
        <v>55</v>
      </c>
      <c r="B239" s="10" t="s">
        <v>657</v>
      </c>
      <c r="C239" s="7" t="s">
        <v>173</v>
      </c>
      <c r="D239" s="8">
        <v>11</v>
      </c>
      <c r="E239" s="9">
        <v>1384.47</v>
      </c>
      <c r="F239" s="9">
        <v>41</v>
      </c>
      <c r="G239" s="9">
        <f t="shared" si="16"/>
        <v>15680.17</v>
      </c>
      <c r="H239" s="195">
        <v>0.175</v>
      </c>
      <c r="I239" s="9">
        <f t="shared" si="18"/>
        <v>18424.19975</v>
      </c>
      <c r="J239" s="205"/>
    </row>
    <row r="240" spans="1:10" s="13" customFormat="1" ht="18" customHeight="1">
      <c r="A240" s="105" t="s">
        <v>56</v>
      </c>
      <c r="B240" s="10" t="s">
        <v>658</v>
      </c>
      <c r="C240" s="7" t="s">
        <v>173</v>
      </c>
      <c r="D240" s="8">
        <v>20</v>
      </c>
      <c r="E240" s="9">
        <v>1784.15</v>
      </c>
      <c r="F240" s="9">
        <v>53</v>
      </c>
      <c r="G240" s="9">
        <f t="shared" si="16"/>
        <v>36743</v>
      </c>
      <c r="H240" s="195">
        <v>0.175</v>
      </c>
      <c r="I240" s="9">
        <f t="shared" si="18"/>
        <v>43173.025</v>
      </c>
      <c r="J240" s="205"/>
    </row>
    <row r="241" spans="1:10" s="13" customFormat="1" ht="18" customHeight="1">
      <c r="A241" s="105" t="s">
        <v>57</v>
      </c>
      <c r="B241" s="10" t="s">
        <v>659</v>
      </c>
      <c r="C241" s="7" t="s">
        <v>173</v>
      </c>
      <c r="D241" s="8">
        <v>6</v>
      </c>
      <c r="E241" s="9">
        <v>1248.5</v>
      </c>
      <c r="F241" s="9">
        <v>37</v>
      </c>
      <c r="G241" s="9">
        <f t="shared" si="16"/>
        <v>7713</v>
      </c>
      <c r="H241" s="195">
        <v>0.175</v>
      </c>
      <c r="I241" s="9">
        <f t="shared" si="18"/>
        <v>9062.775</v>
      </c>
      <c r="J241" s="205"/>
    </row>
    <row r="242" spans="1:10" s="13" customFormat="1" ht="18" customHeight="1">
      <c r="A242" s="105" t="s">
        <v>58</v>
      </c>
      <c r="B242" s="10" t="s">
        <v>660</v>
      </c>
      <c r="C242" s="7" t="s">
        <v>173</v>
      </c>
      <c r="D242" s="8">
        <v>1</v>
      </c>
      <c r="E242" s="9">
        <v>1310.3</v>
      </c>
      <c r="F242" s="9">
        <v>40</v>
      </c>
      <c r="G242" s="9">
        <f t="shared" si="16"/>
        <v>1350.3</v>
      </c>
      <c r="H242" s="195">
        <v>0.175</v>
      </c>
      <c r="I242" s="9">
        <f t="shared" si="18"/>
        <v>1586.6025</v>
      </c>
      <c r="J242" s="205"/>
    </row>
    <row r="243" spans="1:10" s="13" customFormat="1" ht="18" customHeight="1">
      <c r="A243" s="105" t="s">
        <v>59</v>
      </c>
      <c r="B243" s="10" t="s">
        <v>661</v>
      </c>
      <c r="C243" s="7" t="s">
        <v>173</v>
      </c>
      <c r="D243" s="8">
        <v>1</v>
      </c>
      <c r="E243" s="9">
        <v>1227.89</v>
      </c>
      <c r="F243" s="9">
        <v>37</v>
      </c>
      <c r="G243" s="9">
        <f t="shared" si="16"/>
        <v>1264.89</v>
      </c>
      <c r="H243" s="195">
        <v>0.175</v>
      </c>
      <c r="I243" s="9">
        <f t="shared" si="18"/>
        <v>1486.2457500000003</v>
      </c>
      <c r="J243" s="205"/>
    </row>
    <row r="244" spans="1:10" s="13" customFormat="1" ht="18" customHeight="1">
      <c r="A244" s="105" t="s">
        <v>60</v>
      </c>
      <c r="B244" s="10" t="s">
        <v>662</v>
      </c>
      <c r="C244" s="7" t="s">
        <v>173</v>
      </c>
      <c r="D244" s="8">
        <v>1</v>
      </c>
      <c r="E244" s="9">
        <v>754.04</v>
      </c>
      <c r="F244" s="9">
        <v>23</v>
      </c>
      <c r="G244" s="9">
        <f t="shared" si="16"/>
        <v>777.04</v>
      </c>
      <c r="H244" s="195">
        <v>0.175</v>
      </c>
      <c r="I244" s="9">
        <f t="shared" si="18"/>
        <v>913.022</v>
      </c>
      <c r="J244" s="205"/>
    </row>
    <row r="245" spans="1:10" s="13" customFormat="1" ht="18" customHeight="1">
      <c r="A245" s="105" t="s">
        <v>526</v>
      </c>
      <c r="B245" s="10" t="s">
        <v>663</v>
      </c>
      <c r="C245" s="7" t="s">
        <v>173</v>
      </c>
      <c r="D245" s="8">
        <v>1</v>
      </c>
      <c r="E245" s="9">
        <v>2102.4</v>
      </c>
      <c r="F245" s="9">
        <v>70</v>
      </c>
      <c r="G245" s="9">
        <f t="shared" si="16"/>
        <v>2172.4</v>
      </c>
      <c r="H245" s="195">
        <v>0.175</v>
      </c>
      <c r="I245" s="9">
        <f t="shared" si="18"/>
        <v>2552.57</v>
      </c>
      <c r="J245" s="205"/>
    </row>
    <row r="246" spans="1:10" s="13" customFormat="1" ht="18" customHeight="1">
      <c r="A246" s="105" t="s">
        <v>527</v>
      </c>
      <c r="B246" s="10" t="s">
        <v>664</v>
      </c>
      <c r="C246" s="7" t="s">
        <v>173</v>
      </c>
      <c r="D246" s="8">
        <v>2</v>
      </c>
      <c r="E246" s="9">
        <v>2628.83</v>
      </c>
      <c r="F246" s="9">
        <v>78</v>
      </c>
      <c r="G246" s="9">
        <f t="shared" si="16"/>
        <v>5413.66</v>
      </c>
      <c r="H246" s="195">
        <v>0.175</v>
      </c>
      <c r="I246" s="9">
        <f t="shared" si="18"/>
        <v>6361.0505</v>
      </c>
      <c r="J246" s="205"/>
    </row>
    <row r="247" spans="1:10" s="13" customFormat="1" ht="18" customHeight="1">
      <c r="A247" s="105" t="s">
        <v>61</v>
      </c>
      <c r="B247" s="10" t="s">
        <v>665</v>
      </c>
      <c r="C247" s="7" t="s">
        <v>173</v>
      </c>
      <c r="D247" s="8">
        <v>5</v>
      </c>
      <c r="E247" s="9">
        <v>815.84</v>
      </c>
      <c r="F247" s="9">
        <v>25</v>
      </c>
      <c r="G247" s="9">
        <f t="shared" si="16"/>
        <v>4204.2</v>
      </c>
      <c r="H247" s="195">
        <v>0.175</v>
      </c>
      <c r="I247" s="9">
        <f t="shared" si="18"/>
        <v>4939.935</v>
      </c>
      <c r="J247" s="205"/>
    </row>
    <row r="248" spans="1:10" s="13" customFormat="1" ht="18" customHeight="1">
      <c r="A248" s="105" t="s">
        <v>62</v>
      </c>
      <c r="B248" s="10" t="s">
        <v>666</v>
      </c>
      <c r="C248" s="7" t="s">
        <v>173</v>
      </c>
      <c r="D248" s="8">
        <v>1</v>
      </c>
      <c r="E248" s="9">
        <v>836.44</v>
      </c>
      <c r="F248" s="9">
        <v>25</v>
      </c>
      <c r="G248" s="9">
        <f t="shared" si="16"/>
        <v>861.44</v>
      </c>
      <c r="H248" s="195">
        <v>0.175</v>
      </c>
      <c r="I248" s="9">
        <f t="shared" si="18"/>
        <v>1012.1920000000001</v>
      </c>
      <c r="J248" s="205"/>
    </row>
    <row r="249" spans="1:10" s="13" customFormat="1" ht="18" customHeight="1">
      <c r="A249" s="105" t="s">
        <v>63</v>
      </c>
      <c r="B249" s="10" t="s">
        <v>667</v>
      </c>
      <c r="C249" s="7" t="s">
        <v>173</v>
      </c>
      <c r="D249" s="8">
        <v>1</v>
      </c>
      <c r="E249" s="9">
        <v>1186.69</v>
      </c>
      <c r="F249" s="9">
        <v>37</v>
      </c>
      <c r="G249" s="9">
        <f t="shared" si="16"/>
        <v>1223.69</v>
      </c>
      <c r="H249" s="195">
        <v>0.175</v>
      </c>
      <c r="I249" s="9">
        <f t="shared" si="18"/>
        <v>1437.8357500000002</v>
      </c>
      <c r="J249" s="205"/>
    </row>
    <row r="250" spans="1:10" s="13" customFormat="1" ht="18" customHeight="1">
      <c r="A250" s="105" t="s">
        <v>64</v>
      </c>
      <c r="B250" s="10" t="s">
        <v>668</v>
      </c>
      <c r="C250" s="7" t="s">
        <v>173</v>
      </c>
      <c r="D250" s="8">
        <v>5</v>
      </c>
      <c r="E250" s="9">
        <v>980.66</v>
      </c>
      <c r="F250" s="9">
        <v>29</v>
      </c>
      <c r="G250" s="9">
        <f t="shared" si="16"/>
        <v>5048.3</v>
      </c>
      <c r="H250" s="195">
        <v>0.175</v>
      </c>
      <c r="I250" s="9">
        <f t="shared" si="18"/>
        <v>5931.7525000000005</v>
      </c>
      <c r="J250" s="205"/>
    </row>
    <row r="251" spans="1:10" s="13" customFormat="1" ht="18" customHeight="1">
      <c r="A251" s="105" t="s">
        <v>65</v>
      </c>
      <c r="B251" s="10" t="s">
        <v>669</v>
      </c>
      <c r="C251" s="7" t="s">
        <v>173</v>
      </c>
      <c r="D251" s="8">
        <v>1</v>
      </c>
      <c r="E251" s="9">
        <v>1145.47</v>
      </c>
      <c r="F251" s="9">
        <v>37</v>
      </c>
      <c r="G251" s="9">
        <f t="shared" si="16"/>
        <v>1182.47</v>
      </c>
      <c r="H251" s="195">
        <v>0.175</v>
      </c>
      <c r="I251" s="9">
        <f t="shared" si="18"/>
        <v>1389.40225</v>
      </c>
      <c r="J251" s="205"/>
    </row>
    <row r="252" spans="1:10" s="13" customFormat="1" ht="18" customHeight="1">
      <c r="A252" s="105" t="s">
        <v>66</v>
      </c>
      <c r="B252" s="10" t="s">
        <v>670</v>
      </c>
      <c r="C252" s="7" t="s">
        <v>173</v>
      </c>
      <c r="D252" s="8">
        <v>1</v>
      </c>
      <c r="E252" s="9">
        <v>1310.28</v>
      </c>
      <c r="F252" s="9">
        <v>40</v>
      </c>
      <c r="G252" s="9">
        <f t="shared" si="16"/>
        <v>1350.28</v>
      </c>
      <c r="H252" s="195">
        <v>0.175</v>
      </c>
      <c r="I252" s="9">
        <f t="shared" si="18"/>
        <v>1586.579</v>
      </c>
      <c r="J252" s="205"/>
    </row>
    <row r="253" spans="1:10" s="13" customFormat="1" ht="18" customHeight="1">
      <c r="A253" s="105" t="s">
        <v>67</v>
      </c>
      <c r="B253" s="10" t="s">
        <v>671</v>
      </c>
      <c r="C253" s="7" t="s">
        <v>173</v>
      </c>
      <c r="D253" s="8">
        <v>4</v>
      </c>
      <c r="E253" s="9">
        <v>918.86</v>
      </c>
      <c r="F253" s="9">
        <v>29</v>
      </c>
      <c r="G253" s="9">
        <f t="shared" si="16"/>
        <v>3791.44</v>
      </c>
      <c r="H253" s="195">
        <v>0.175</v>
      </c>
      <c r="I253" s="9">
        <f t="shared" si="18"/>
        <v>4454.942</v>
      </c>
      <c r="J253" s="205"/>
    </row>
    <row r="254" spans="1:10" s="13" customFormat="1" ht="18" customHeight="1">
      <c r="A254" s="105" t="s">
        <v>68</v>
      </c>
      <c r="B254" s="10" t="s">
        <v>672</v>
      </c>
      <c r="C254" s="7" t="s">
        <v>173</v>
      </c>
      <c r="D254" s="8">
        <v>1</v>
      </c>
      <c r="E254" s="9">
        <v>939.46</v>
      </c>
      <c r="F254" s="9">
        <v>29</v>
      </c>
      <c r="G254" s="9">
        <f t="shared" si="16"/>
        <v>968.46</v>
      </c>
      <c r="H254" s="195">
        <v>0.175</v>
      </c>
      <c r="I254" s="9">
        <f t="shared" si="18"/>
        <v>1137.9405000000002</v>
      </c>
      <c r="J254" s="205"/>
    </row>
    <row r="255" spans="1:10" s="13" customFormat="1" ht="18" customHeight="1">
      <c r="A255" s="105" t="s">
        <v>528</v>
      </c>
      <c r="B255" s="10" t="s">
        <v>673</v>
      </c>
      <c r="C255" s="7" t="s">
        <v>173</v>
      </c>
      <c r="D255" s="8">
        <v>6</v>
      </c>
      <c r="E255" s="9">
        <v>960.06</v>
      </c>
      <c r="F255" s="9">
        <v>29</v>
      </c>
      <c r="G255" s="9">
        <f t="shared" si="16"/>
        <v>5934.36</v>
      </c>
      <c r="H255" s="195">
        <v>0.175</v>
      </c>
      <c r="I255" s="9">
        <f t="shared" si="18"/>
        <v>6972.873</v>
      </c>
      <c r="J255" s="205"/>
    </row>
    <row r="256" spans="1:10" s="13" customFormat="1" ht="18" customHeight="1">
      <c r="A256" s="105" t="s">
        <v>529</v>
      </c>
      <c r="B256" s="10" t="s">
        <v>674</v>
      </c>
      <c r="C256" s="7" t="s">
        <v>173</v>
      </c>
      <c r="D256" s="8">
        <v>4</v>
      </c>
      <c r="E256" s="9">
        <v>980.66</v>
      </c>
      <c r="F256" s="9">
        <v>29</v>
      </c>
      <c r="G256" s="9">
        <f t="shared" si="16"/>
        <v>4038.64</v>
      </c>
      <c r="H256" s="195">
        <v>0.175</v>
      </c>
      <c r="I256" s="9">
        <f t="shared" si="18"/>
        <v>4745.402</v>
      </c>
      <c r="J256" s="205"/>
    </row>
    <row r="257" spans="1:10" s="13" customFormat="1" ht="18" customHeight="1">
      <c r="A257" s="115"/>
      <c r="B257" s="19" t="s">
        <v>134</v>
      </c>
      <c r="C257" s="11"/>
      <c r="D257" s="12"/>
      <c r="E257" s="17">
        <f>SUMPRODUCT(E201:E256,D201:D256)</f>
        <v>184119.19</v>
      </c>
      <c r="F257" s="17">
        <f>SUMPRODUCT(F201:F256,D201:D256)</f>
        <v>6878.18</v>
      </c>
      <c r="G257" s="17">
        <f>SUM(G201:G256)</f>
        <v>190997.37</v>
      </c>
      <c r="H257" s="187"/>
      <c r="I257" s="17">
        <f>SUM(I201:I256)</f>
        <v>225603.26600000003</v>
      </c>
      <c r="J257" s="205"/>
    </row>
    <row r="258" spans="1:10" s="13" customFormat="1" ht="18" customHeight="1">
      <c r="A258" s="115"/>
      <c r="B258" s="19"/>
      <c r="C258" s="11"/>
      <c r="D258" s="12"/>
      <c r="E258" s="17"/>
      <c r="F258" s="17"/>
      <c r="G258" s="17"/>
      <c r="H258" s="187"/>
      <c r="I258" s="17"/>
      <c r="J258" s="205"/>
    </row>
    <row r="259" spans="1:10" s="13" customFormat="1" ht="18" customHeight="1">
      <c r="A259" s="116" t="s">
        <v>176</v>
      </c>
      <c r="B259" s="19" t="s">
        <v>179</v>
      </c>
      <c r="C259" s="7"/>
      <c r="D259" s="8" t="s">
        <v>129</v>
      </c>
      <c r="E259" s="9"/>
      <c r="F259" s="9"/>
      <c r="G259" s="9"/>
      <c r="H259" s="144"/>
      <c r="I259" s="9"/>
      <c r="J259" s="205" t="s">
        <v>129</v>
      </c>
    </row>
    <row r="260" spans="1:10" s="13" customFormat="1" ht="18" customHeight="1">
      <c r="A260" s="119" t="s">
        <v>21</v>
      </c>
      <c r="B260" s="10" t="s">
        <v>120</v>
      </c>
      <c r="C260" s="7" t="s">
        <v>173</v>
      </c>
      <c r="D260" s="8">
        <v>2</v>
      </c>
      <c r="E260" s="9">
        <v>73.58</v>
      </c>
      <c r="F260" s="9">
        <v>20</v>
      </c>
      <c r="G260" s="9">
        <f aca="true" t="shared" si="19" ref="G260:G296">(F260+E260)*D260</f>
        <v>187.16</v>
      </c>
      <c r="H260" s="144">
        <v>0.3</v>
      </c>
      <c r="I260" s="9">
        <f>G260*1.3</f>
        <v>243.308</v>
      </c>
      <c r="J260" s="205" t="s">
        <v>339</v>
      </c>
    </row>
    <row r="261" spans="1:10" s="13" customFormat="1" ht="18" customHeight="1">
      <c r="A261" s="119" t="s">
        <v>22</v>
      </c>
      <c r="B261" s="10" t="s">
        <v>214</v>
      </c>
      <c r="C261" s="7" t="s">
        <v>173</v>
      </c>
      <c r="D261" s="8">
        <v>12</v>
      </c>
      <c r="E261" s="9">
        <v>36.79</v>
      </c>
      <c r="F261" s="9">
        <v>20</v>
      </c>
      <c r="G261" s="9">
        <f t="shared" si="19"/>
        <v>681.48</v>
      </c>
      <c r="H261" s="144">
        <v>0.3</v>
      </c>
      <c r="I261" s="9">
        <f aca="true" t="shared" si="20" ref="I261:I268">G261*1.3</f>
        <v>885.9240000000001</v>
      </c>
      <c r="J261" s="205" t="s">
        <v>339</v>
      </c>
    </row>
    <row r="262" spans="1:10" s="13" customFormat="1" ht="18" customHeight="1">
      <c r="A262" s="119" t="s">
        <v>23</v>
      </c>
      <c r="B262" s="10" t="s">
        <v>212</v>
      </c>
      <c r="C262" s="7" t="s">
        <v>173</v>
      </c>
      <c r="D262" s="8">
        <v>20</v>
      </c>
      <c r="E262" s="9">
        <v>36.79</v>
      </c>
      <c r="F262" s="9">
        <v>20</v>
      </c>
      <c r="G262" s="9">
        <f t="shared" si="19"/>
        <v>1135.8</v>
      </c>
      <c r="H262" s="144">
        <v>0.3</v>
      </c>
      <c r="I262" s="9">
        <f t="shared" si="20"/>
        <v>1476.54</v>
      </c>
      <c r="J262" s="205" t="s">
        <v>339</v>
      </c>
    </row>
    <row r="263" spans="1:10" s="13" customFormat="1" ht="18" customHeight="1">
      <c r="A263" s="119" t="s">
        <v>24</v>
      </c>
      <c r="B263" s="10" t="s">
        <v>4</v>
      </c>
      <c r="C263" s="7" t="s">
        <v>173</v>
      </c>
      <c r="D263" s="8">
        <v>26</v>
      </c>
      <c r="E263" s="9">
        <v>36.79</v>
      </c>
      <c r="F263" s="9">
        <v>20</v>
      </c>
      <c r="G263" s="9">
        <f t="shared" si="19"/>
        <v>1476.54</v>
      </c>
      <c r="H263" s="144">
        <v>0.3</v>
      </c>
      <c r="I263" s="9">
        <f t="shared" si="20"/>
        <v>1919.502</v>
      </c>
      <c r="J263" s="205" t="s">
        <v>339</v>
      </c>
    </row>
    <row r="264" spans="1:10" s="13" customFormat="1" ht="18" customHeight="1">
      <c r="A264" s="119" t="s">
        <v>25</v>
      </c>
      <c r="B264" s="10" t="s">
        <v>121</v>
      </c>
      <c r="C264" s="7" t="s">
        <v>173</v>
      </c>
      <c r="D264" s="8">
        <v>2</v>
      </c>
      <c r="E264" s="9">
        <v>155.02</v>
      </c>
      <c r="F264" s="9">
        <v>80</v>
      </c>
      <c r="G264" s="9">
        <f t="shared" si="19"/>
        <v>470.04</v>
      </c>
      <c r="H264" s="144">
        <v>0.3</v>
      </c>
      <c r="I264" s="9">
        <f t="shared" si="20"/>
        <v>611.052</v>
      </c>
      <c r="J264" s="205" t="s">
        <v>340</v>
      </c>
    </row>
    <row r="265" spans="1:10" s="13" customFormat="1" ht="18" customHeight="1">
      <c r="A265" s="119" t="s">
        <v>26</v>
      </c>
      <c r="B265" s="10" t="s">
        <v>215</v>
      </c>
      <c r="C265" s="7" t="s">
        <v>173</v>
      </c>
      <c r="D265" s="8">
        <v>12</v>
      </c>
      <c r="E265" s="9">
        <v>77.51</v>
      </c>
      <c r="F265" s="9">
        <v>40</v>
      </c>
      <c r="G265" s="9">
        <f t="shared" si="19"/>
        <v>1410.1200000000001</v>
      </c>
      <c r="H265" s="144">
        <v>0.3</v>
      </c>
      <c r="I265" s="9">
        <f t="shared" si="20"/>
        <v>1833.1560000000002</v>
      </c>
      <c r="J265" s="205" t="s">
        <v>340</v>
      </c>
    </row>
    <row r="266" spans="1:10" s="13" customFormat="1" ht="18" customHeight="1">
      <c r="A266" s="119" t="s">
        <v>27</v>
      </c>
      <c r="B266" s="10" t="s">
        <v>213</v>
      </c>
      <c r="C266" s="7" t="s">
        <v>173</v>
      </c>
      <c r="D266" s="8">
        <v>20</v>
      </c>
      <c r="E266" s="9">
        <v>100.37</v>
      </c>
      <c r="F266" s="9">
        <v>40</v>
      </c>
      <c r="G266" s="9">
        <f t="shared" si="19"/>
        <v>2807.4</v>
      </c>
      <c r="H266" s="144">
        <v>0.3</v>
      </c>
      <c r="I266" s="9">
        <f t="shared" si="20"/>
        <v>3649.6200000000003</v>
      </c>
      <c r="J266" s="205" t="s">
        <v>341</v>
      </c>
    </row>
    <row r="267" spans="1:10" s="13" customFormat="1" ht="18" customHeight="1" thickBot="1">
      <c r="A267" s="129" t="s">
        <v>28</v>
      </c>
      <c r="B267" s="102" t="s">
        <v>3</v>
      </c>
      <c r="C267" s="103" t="s">
        <v>173</v>
      </c>
      <c r="D267" s="104">
        <v>26</v>
      </c>
      <c r="E267" s="109">
        <v>111.52</v>
      </c>
      <c r="F267" s="109">
        <v>40</v>
      </c>
      <c r="G267" s="109">
        <f t="shared" si="19"/>
        <v>3939.5199999999995</v>
      </c>
      <c r="H267" s="177">
        <v>0.3</v>
      </c>
      <c r="I267" s="109">
        <f t="shared" si="20"/>
        <v>5121.375999999999</v>
      </c>
      <c r="J267" s="206" t="s">
        <v>342</v>
      </c>
    </row>
    <row r="268" spans="1:10" s="13" customFormat="1" ht="18" customHeight="1" thickTop="1">
      <c r="A268" s="130" t="s">
        <v>29</v>
      </c>
      <c r="B268" s="111" t="s">
        <v>183</v>
      </c>
      <c r="C268" s="112" t="s">
        <v>174</v>
      </c>
      <c r="D268" s="113">
        <v>170</v>
      </c>
      <c r="E268" s="50">
        <v>3.64</v>
      </c>
      <c r="F268" s="50">
        <v>0.6</v>
      </c>
      <c r="G268" s="50">
        <f t="shared" si="19"/>
        <v>720.8000000000001</v>
      </c>
      <c r="H268" s="179">
        <v>0.3</v>
      </c>
      <c r="I268" s="50">
        <f t="shared" si="20"/>
        <v>937.0400000000001</v>
      </c>
      <c r="J268" s="207" t="s">
        <v>343</v>
      </c>
    </row>
    <row r="269" spans="1:10" s="13" customFormat="1" ht="18" customHeight="1">
      <c r="A269" s="115"/>
      <c r="B269" s="19" t="s">
        <v>134</v>
      </c>
      <c r="C269" s="7"/>
      <c r="D269" s="12" t="s">
        <v>129</v>
      </c>
      <c r="E269" s="17">
        <f>SUMPRODUCT(E260:E268,D260:D268)</f>
        <v>9046.86</v>
      </c>
      <c r="F269" s="17">
        <f>SUMPRODUCT(F260:F268,D260:D268)</f>
        <v>3782</v>
      </c>
      <c r="G269" s="17">
        <f>SUM(G260:G268)</f>
        <v>12828.86</v>
      </c>
      <c r="H269" s="187"/>
      <c r="I269" s="17">
        <f>SUM(I260:I268)</f>
        <v>16677.518</v>
      </c>
      <c r="J269" s="205"/>
    </row>
    <row r="270" spans="1:10" s="13" customFormat="1" ht="18" customHeight="1">
      <c r="A270" s="105" t="s">
        <v>129</v>
      </c>
      <c r="B270" s="10"/>
      <c r="C270" s="7"/>
      <c r="D270" s="8" t="s">
        <v>129</v>
      </c>
      <c r="E270" s="9"/>
      <c r="F270" s="9"/>
      <c r="G270" s="9"/>
      <c r="H270" s="144"/>
      <c r="I270" s="9"/>
      <c r="J270" s="205"/>
    </row>
    <row r="271" spans="1:10" s="13" customFormat="1" ht="18" customHeight="1">
      <c r="A271" s="116" t="s">
        <v>177</v>
      </c>
      <c r="B271" s="19" t="s">
        <v>185</v>
      </c>
      <c r="C271" s="7"/>
      <c r="D271" s="8" t="s">
        <v>129</v>
      </c>
      <c r="E271" s="9"/>
      <c r="F271" s="9"/>
      <c r="G271" s="9"/>
      <c r="H271" s="144"/>
      <c r="I271" s="9"/>
      <c r="J271" s="205"/>
    </row>
    <row r="272" spans="1:10" s="13" customFormat="1" ht="18" customHeight="1">
      <c r="A272" s="105" t="s">
        <v>530</v>
      </c>
      <c r="B272" s="10" t="s">
        <v>344</v>
      </c>
      <c r="C272" s="7" t="s">
        <v>173</v>
      </c>
      <c r="D272" s="8">
        <v>60</v>
      </c>
      <c r="E272" s="9">
        <v>41.9</v>
      </c>
      <c r="F272" s="9">
        <v>0</v>
      </c>
      <c r="G272" s="9">
        <f t="shared" si="19"/>
        <v>2514</v>
      </c>
      <c r="H272" s="144">
        <v>0.3</v>
      </c>
      <c r="I272" s="9">
        <f>G272*1.3</f>
        <v>3268.2000000000003</v>
      </c>
      <c r="J272" s="205" t="s">
        <v>345</v>
      </c>
    </row>
    <row r="273" spans="1:10" s="13" customFormat="1" ht="18" customHeight="1">
      <c r="A273" s="105" t="s">
        <v>531</v>
      </c>
      <c r="B273" s="10" t="s">
        <v>347</v>
      </c>
      <c r="C273" s="7" t="s">
        <v>173</v>
      </c>
      <c r="D273" s="8">
        <v>248</v>
      </c>
      <c r="E273" s="9">
        <v>3.03</v>
      </c>
      <c r="F273" s="9">
        <v>0</v>
      </c>
      <c r="G273" s="9">
        <f t="shared" si="19"/>
        <v>751.4399999999999</v>
      </c>
      <c r="H273" s="144">
        <v>0.3</v>
      </c>
      <c r="I273" s="9">
        <f>G273*1.3</f>
        <v>976.872</v>
      </c>
      <c r="J273" s="205" t="s">
        <v>346</v>
      </c>
    </row>
    <row r="274" spans="1:10" s="13" customFormat="1" ht="18" customHeight="1">
      <c r="A274" s="105" t="s">
        <v>532</v>
      </c>
      <c r="B274" s="10" t="s">
        <v>187</v>
      </c>
      <c r="C274" s="7" t="s">
        <v>173</v>
      </c>
      <c r="D274" s="8">
        <v>1488</v>
      </c>
      <c r="E274" s="9">
        <v>0.05</v>
      </c>
      <c r="F274" s="9">
        <v>0</v>
      </c>
      <c r="G274" s="9">
        <f t="shared" si="19"/>
        <v>74.4</v>
      </c>
      <c r="H274" s="144">
        <v>0.3</v>
      </c>
      <c r="I274" s="9">
        <f>G274*1.3</f>
        <v>96.72000000000001</v>
      </c>
      <c r="J274" s="205"/>
    </row>
    <row r="275" spans="1:10" s="13" customFormat="1" ht="18" customHeight="1">
      <c r="A275" s="115" t="s">
        <v>129</v>
      </c>
      <c r="B275" s="19" t="s">
        <v>134</v>
      </c>
      <c r="C275" s="7" t="s">
        <v>129</v>
      </c>
      <c r="D275" s="12" t="s">
        <v>129</v>
      </c>
      <c r="E275" s="17">
        <f>SUMPRODUCT(E272:E274,D272:D274)</f>
        <v>3339.84</v>
      </c>
      <c r="F275" s="17">
        <f>SUMPRODUCT(F272:F274,D272:D274)</f>
        <v>0</v>
      </c>
      <c r="G275" s="17">
        <f>SUM(G272:G274)</f>
        <v>3339.84</v>
      </c>
      <c r="H275" s="187"/>
      <c r="I275" s="17">
        <f>SUM(I272:I274)</f>
        <v>4341.792</v>
      </c>
      <c r="J275" s="205"/>
    </row>
    <row r="276" spans="1:10" s="13" customFormat="1" ht="18" customHeight="1">
      <c r="A276" s="115"/>
      <c r="B276" s="19"/>
      <c r="C276" s="7"/>
      <c r="D276" s="12"/>
      <c r="E276" s="17"/>
      <c r="F276" s="17"/>
      <c r="G276" s="17"/>
      <c r="H276" s="187"/>
      <c r="I276" s="17"/>
      <c r="J276" s="205"/>
    </row>
    <row r="277" spans="1:10" s="13" customFormat="1" ht="18" customHeight="1">
      <c r="A277" s="115" t="s">
        <v>178</v>
      </c>
      <c r="B277" s="19" t="s">
        <v>549</v>
      </c>
      <c r="C277" s="7"/>
      <c r="D277" s="12"/>
      <c r="E277" s="17"/>
      <c r="F277" s="17"/>
      <c r="G277" s="17"/>
      <c r="H277" s="187"/>
      <c r="I277" s="17"/>
      <c r="J277" s="205"/>
    </row>
    <row r="278" spans="1:10" s="13" customFormat="1" ht="18" customHeight="1">
      <c r="A278" s="105" t="s">
        <v>180</v>
      </c>
      <c r="B278" s="49" t="s">
        <v>550</v>
      </c>
      <c r="C278" s="29" t="s">
        <v>173</v>
      </c>
      <c r="D278" s="8">
        <v>1</v>
      </c>
      <c r="E278" s="31">
        <v>180</v>
      </c>
      <c r="F278" s="31">
        <v>60</v>
      </c>
      <c r="G278" s="9">
        <f t="shared" si="19"/>
        <v>240</v>
      </c>
      <c r="H278" s="144">
        <v>0.25</v>
      </c>
      <c r="I278" s="9">
        <f>G278*1.25</f>
        <v>300</v>
      </c>
      <c r="J278" s="205"/>
    </row>
    <row r="279" spans="1:10" s="13" customFormat="1" ht="18" customHeight="1">
      <c r="A279" s="105" t="s">
        <v>181</v>
      </c>
      <c r="B279" s="49" t="s">
        <v>551</v>
      </c>
      <c r="C279" s="29" t="s">
        <v>173</v>
      </c>
      <c r="D279" s="8">
        <v>2</v>
      </c>
      <c r="E279" s="31">
        <v>37.2</v>
      </c>
      <c r="F279" s="31">
        <v>9.3</v>
      </c>
      <c r="G279" s="9">
        <f t="shared" si="19"/>
        <v>93</v>
      </c>
      <c r="H279" s="144">
        <v>0.25</v>
      </c>
      <c r="I279" s="9">
        <f>G279*1.25</f>
        <v>116.25</v>
      </c>
      <c r="J279" s="205"/>
    </row>
    <row r="280" spans="1:10" s="13" customFormat="1" ht="18" customHeight="1">
      <c r="A280" s="105" t="s">
        <v>182</v>
      </c>
      <c r="B280" s="49" t="s">
        <v>552</v>
      </c>
      <c r="C280" s="29" t="s">
        <v>173</v>
      </c>
      <c r="D280" s="8">
        <v>1</v>
      </c>
      <c r="E280" s="31">
        <v>217</v>
      </c>
      <c r="F280" s="31">
        <v>28</v>
      </c>
      <c r="G280" s="9">
        <f t="shared" si="19"/>
        <v>245</v>
      </c>
      <c r="H280" s="144">
        <v>0.25</v>
      </c>
      <c r="I280" s="9">
        <f>G280*1.25</f>
        <v>306.25</v>
      </c>
      <c r="J280" s="205"/>
    </row>
    <row r="281" spans="1:10" s="13" customFormat="1" ht="18" customHeight="1">
      <c r="A281" s="105" t="s">
        <v>216</v>
      </c>
      <c r="B281" s="10" t="s">
        <v>250</v>
      </c>
      <c r="C281" s="7" t="s">
        <v>174</v>
      </c>
      <c r="D281" s="8">
        <v>90</v>
      </c>
      <c r="E281" s="9">
        <v>70.8</v>
      </c>
      <c r="F281" s="9">
        <v>12.6</v>
      </c>
      <c r="G281" s="9">
        <f t="shared" si="19"/>
        <v>7505.999999999999</v>
      </c>
      <c r="H281" s="144">
        <v>0.25</v>
      </c>
      <c r="I281" s="9">
        <f>G281*1.25</f>
        <v>9382.499999999998</v>
      </c>
      <c r="J281" s="205"/>
    </row>
    <row r="282" spans="1:10" s="13" customFormat="1" ht="18" customHeight="1">
      <c r="A282" s="105" t="s">
        <v>0</v>
      </c>
      <c r="B282" s="10" t="s">
        <v>249</v>
      </c>
      <c r="C282" s="7" t="s">
        <v>174</v>
      </c>
      <c r="D282" s="8">
        <v>100</v>
      </c>
      <c r="E282" s="9">
        <v>23.59</v>
      </c>
      <c r="F282" s="9">
        <v>7.08</v>
      </c>
      <c r="G282" s="9">
        <f t="shared" si="19"/>
        <v>3067</v>
      </c>
      <c r="H282" s="144">
        <v>0.25</v>
      </c>
      <c r="I282" s="9">
        <f>G282*1.25</f>
        <v>3833.75</v>
      </c>
      <c r="J282" s="205" t="s">
        <v>616</v>
      </c>
    </row>
    <row r="283" spans="1:10" s="13" customFormat="1" ht="18" customHeight="1">
      <c r="A283" s="115"/>
      <c r="B283" s="19" t="s">
        <v>134</v>
      </c>
      <c r="C283" s="7"/>
      <c r="D283" s="12"/>
      <c r="E283" s="17">
        <f>SUMPRODUCT(E278:E282,D278:D282)</f>
        <v>9202.4</v>
      </c>
      <c r="F283" s="17">
        <f>SUMPRODUCT(F278:F282,D278:D282)</f>
        <v>1948.6</v>
      </c>
      <c r="G283" s="17">
        <f>SUM(G278:G282)</f>
        <v>11151</v>
      </c>
      <c r="H283" s="187"/>
      <c r="I283" s="17">
        <f>SUM(I278:I282)</f>
        <v>13938.749999999998</v>
      </c>
      <c r="J283" s="205"/>
    </row>
    <row r="284" spans="1:10" s="13" customFormat="1" ht="18" customHeight="1">
      <c r="A284" s="105"/>
      <c r="B284" s="10"/>
      <c r="C284" s="7"/>
      <c r="D284" s="8" t="s">
        <v>129</v>
      </c>
      <c r="E284" s="9"/>
      <c r="F284" s="9"/>
      <c r="G284" s="9"/>
      <c r="H284" s="144"/>
      <c r="I284" s="9"/>
      <c r="J284" s="205"/>
    </row>
    <row r="285" spans="1:10" s="13" customFormat="1" ht="18" customHeight="1">
      <c r="A285" s="116" t="s">
        <v>184</v>
      </c>
      <c r="B285" s="19" t="s">
        <v>188</v>
      </c>
      <c r="C285" s="7"/>
      <c r="D285" s="8" t="s">
        <v>129</v>
      </c>
      <c r="E285" s="9"/>
      <c r="F285" s="9"/>
      <c r="G285" s="9"/>
      <c r="H285" s="144"/>
      <c r="I285" s="9"/>
      <c r="J285" s="205"/>
    </row>
    <row r="286" spans="1:10" s="13" customFormat="1" ht="18" customHeight="1">
      <c r="A286" s="105" t="s">
        <v>186</v>
      </c>
      <c r="B286" s="10" t="s">
        <v>447</v>
      </c>
      <c r="C286" s="7" t="s">
        <v>195</v>
      </c>
      <c r="D286" s="8">
        <v>1320</v>
      </c>
      <c r="E286" s="9">
        <v>36</v>
      </c>
      <c r="F286" s="9">
        <v>5.2</v>
      </c>
      <c r="G286" s="9">
        <f t="shared" si="19"/>
        <v>54384.00000000001</v>
      </c>
      <c r="H286" s="195">
        <v>0.175</v>
      </c>
      <c r="I286" s="9">
        <f>G286*1.175</f>
        <v>63901.20000000001</v>
      </c>
      <c r="J286" s="205"/>
    </row>
    <row r="287" spans="1:10" s="13" customFormat="1" ht="18" customHeight="1">
      <c r="A287" s="105" t="s">
        <v>553</v>
      </c>
      <c r="B287" s="10" t="s">
        <v>348</v>
      </c>
      <c r="C287" s="7" t="s">
        <v>173</v>
      </c>
      <c r="D287" s="8">
        <v>1320</v>
      </c>
      <c r="E287" s="9">
        <v>24.57</v>
      </c>
      <c r="F287" s="9">
        <v>4.8</v>
      </c>
      <c r="G287" s="9">
        <f t="shared" si="19"/>
        <v>38768.4</v>
      </c>
      <c r="H287" s="195">
        <v>0.175</v>
      </c>
      <c r="I287" s="9">
        <f>G287*1.175</f>
        <v>45552.87</v>
      </c>
      <c r="J287" s="205" t="s">
        <v>349</v>
      </c>
    </row>
    <row r="288" spans="1:10" s="13" customFormat="1" ht="18" customHeight="1">
      <c r="A288" s="105" t="s">
        <v>554</v>
      </c>
      <c r="B288" s="10" t="s">
        <v>6</v>
      </c>
      <c r="C288" s="7" t="s">
        <v>174</v>
      </c>
      <c r="D288" s="8">
        <v>141</v>
      </c>
      <c r="E288" s="9">
        <v>18.09</v>
      </c>
      <c r="F288" s="9">
        <v>5.43</v>
      </c>
      <c r="G288" s="9">
        <f t="shared" si="19"/>
        <v>3316.32</v>
      </c>
      <c r="H288" s="144">
        <v>0.25</v>
      </c>
      <c r="I288" s="9">
        <f>G288*1.25</f>
        <v>4145.400000000001</v>
      </c>
      <c r="J288" s="205" t="s">
        <v>350</v>
      </c>
    </row>
    <row r="289" spans="1:10" s="13" customFormat="1" ht="18" customHeight="1">
      <c r="A289" s="105" t="s">
        <v>555</v>
      </c>
      <c r="B289" s="10" t="s">
        <v>7</v>
      </c>
      <c r="C289" s="7" t="s">
        <v>174</v>
      </c>
      <c r="D289" s="8">
        <v>96</v>
      </c>
      <c r="E289" s="9">
        <v>18.09</v>
      </c>
      <c r="F289" s="9">
        <v>5.43</v>
      </c>
      <c r="G289" s="9">
        <f t="shared" si="19"/>
        <v>2257.92</v>
      </c>
      <c r="H289" s="144">
        <v>0.25</v>
      </c>
      <c r="I289" s="9">
        <f>G289*1.25</f>
        <v>2822.4</v>
      </c>
      <c r="J289" s="205" t="s">
        <v>350</v>
      </c>
    </row>
    <row r="290" spans="1:10" s="13" customFormat="1" ht="18" customHeight="1">
      <c r="A290" s="105" t="s">
        <v>556</v>
      </c>
      <c r="B290" s="10" t="s">
        <v>8</v>
      </c>
      <c r="C290" s="7" t="s">
        <v>174</v>
      </c>
      <c r="D290" s="8">
        <v>96</v>
      </c>
      <c r="E290" s="9">
        <v>18.09</v>
      </c>
      <c r="F290" s="9">
        <v>5.43</v>
      </c>
      <c r="G290" s="9">
        <f t="shared" si="19"/>
        <v>2257.92</v>
      </c>
      <c r="H290" s="144">
        <v>0.25</v>
      </c>
      <c r="I290" s="9">
        <f>G290*1.25</f>
        <v>2822.4</v>
      </c>
      <c r="J290" s="205" t="s">
        <v>350</v>
      </c>
    </row>
    <row r="291" spans="1:10" s="13" customFormat="1" ht="18" customHeight="1">
      <c r="A291" s="105" t="s">
        <v>557</v>
      </c>
      <c r="B291" s="10" t="s">
        <v>5</v>
      </c>
      <c r="C291" s="7" t="s">
        <v>173</v>
      </c>
      <c r="D291" s="8">
        <v>90</v>
      </c>
      <c r="E291" s="9">
        <v>41.34</v>
      </c>
      <c r="F291" s="9">
        <f>E291*0.15</f>
        <v>6.2010000000000005</v>
      </c>
      <c r="G291" s="9">
        <f t="shared" si="19"/>
        <v>4278.6900000000005</v>
      </c>
      <c r="H291" s="144">
        <v>0.25</v>
      </c>
      <c r="I291" s="9">
        <f>G291*1.25</f>
        <v>5348.362500000001</v>
      </c>
      <c r="J291" s="205" t="s">
        <v>320</v>
      </c>
    </row>
    <row r="292" spans="1:10" s="13" customFormat="1" ht="18" customHeight="1">
      <c r="A292" s="105" t="s">
        <v>558</v>
      </c>
      <c r="B292" s="10" t="s">
        <v>351</v>
      </c>
      <c r="C292" s="7" t="s">
        <v>175</v>
      </c>
      <c r="D292" s="8">
        <v>1</v>
      </c>
      <c r="E292" s="9">
        <v>600</v>
      </c>
      <c r="F292" s="9">
        <v>100</v>
      </c>
      <c r="G292" s="9">
        <f t="shared" si="19"/>
        <v>700</v>
      </c>
      <c r="H292" s="144">
        <v>0.25</v>
      </c>
      <c r="I292" s="9">
        <f>G292*1.25</f>
        <v>875</v>
      </c>
      <c r="J292" s="205"/>
    </row>
    <row r="293" spans="1:10" s="13" customFormat="1" ht="18" customHeight="1">
      <c r="A293" s="115"/>
      <c r="B293" s="19" t="s">
        <v>134</v>
      </c>
      <c r="C293" s="7"/>
      <c r="D293" s="12" t="s">
        <v>129</v>
      </c>
      <c r="E293" s="17">
        <f>SUMPRODUCT(E286:E292,D286:D292)</f>
        <v>90296.97</v>
      </c>
      <c r="F293" s="17">
        <f>SUMPRODUCT(F286:F292,D286:D292)</f>
        <v>15666.28</v>
      </c>
      <c r="G293" s="17">
        <f>SUM(G286:G292)</f>
        <v>105963.25000000001</v>
      </c>
      <c r="H293" s="187"/>
      <c r="I293" s="17">
        <f>SUM(I286:I292)</f>
        <v>125467.63249999999</v>
      </c>
      <c r="J293" s="205" t="s">
        <v>129</v>
      </c>
    </row>
    <row r="294" spans="1:10" s="13" customFormat="1" ht="18" customHeight="1">
      <c r="A294" s="105"/>
      <c r="B294" s="19"/>
      <c r="C294" s="7"/>
      <c r="D294" s="8"/>
      <c r="E294" s="9"/>
      <c r="F294" s="9"/>
      <c r="G294" s="9"/>
      <c r="H294" s="144"/>
      <c r="I294" s="17"/>
      <c r="J294" s="205"/>
    </row>
    <row r="295" spans="1:10" s="13" customFormat="1" ht="18" customHeight="1">
      <c r="A295" s="115" t="s">
        <v>354</v>
      </c>
      <c r="B295" s="19" t="s">
        <v>203</v>
      </c>
      <c r="C295" s="7"/>
      <c r="D295" s="8"/>
      <c r="E295" s="9"/>
      <c r="F295" s="9"/>
      <c r="G295" s="9"/>
      <c r="H295" s="144"/>
      <c r="I295" s="17"/>
      <c r="J295" s="205"/>
    </row>
    <row r="296" spans="1:10" s="13" customFormat="1" ht="18" customHeight="1">
      <c r="A296" s="105" t="s">
        <v>189</v>
      </c>
      <c r="B296" s="10" t="s">
        <v>259</v>
      </c>
      <c r="C296" s="7" t="s">
        <v>195</v>
      </c>
      <c r="D296" s="8">
        <v>400</v>
      </c>
      <c r="E296" s="9">
        <v>8.89</v>
      </c>
      <c r="F296" s="9">
        <v>17.6</v>
      </c>
      <c r="G296" s="9">
        <f t="shared" si="19"/>
        <v>10596</v>
      </c>
      <c r="H296" s="195">
        <v>0.175</v>
      </c>
      <c r="I296" s="9">
        <f>(F296+E296)*D296*1.175</f>
        <v>12450.300000000001</v>
      </c>
      <c r="J296" s="205" t="s">
        <v>352</v>
      </c>
    </row>
    <row r="297" spans="1:10" s="13" customFormat="1" ht="18" customHeight="1">
      <c r="A297" s="115"/>
      <c r="B297" s="19" t="s">
        <v>134</v>
      </c>
      <c r="C297" s="7"/>
      <c r="D297" s="12"/>
      <c r="E297" s="17">
        <f>E296*D296</f>
        <v>3556</v>
      </c>
      <c r="F297" s="17">
        <f>F296*D296</f>
        <v>7040.000000000001</v>
      </c>
      <c r="G297" s="17">
        <f>SUM(G296)</f>
        <v>10596</v>
      </c>
      <c r="H297" s="187"/>
      <c r="I297" s="17">
        <f>SUM(I296:I296)</f>
        <v>12450.300000000001</v>
      </c>
      <c r="J297" s="205"/>
    </row>
    <row r="298" spans="1:10" s="13" customFormat="1" ht="18" customHeight="1">
      <c r="A298" s="115"/>
      <c r="B298" s="19"/>
      <c r="C298" s="7"/>
      <c r="D298" s="12"/>
      <c r="E298" s="17"/>
      <c r="F298" s="17"/>
      <c r="G298" s="17"/>
      <c r="H298" s="187"/>
      <c r="I298" s="17"/>
      <c r="J298" s="205"/>
    </row>
    <row r="299" spans="1:10" s="13" customFormat="1" ht="18" customHeight="1">
      <c r="A299" s="132" t="s">
        <v>1</v>
      </c>
      <c r="B299" s="57" t="s">
        <v>559</v>
      </c>
      <c r="C299" s="133"/>
      <c r="D299" s="134"/>
      <c r="E299" s="135"/>
      <c r="F299" s="135"/>
      <c r="G299" s="135"/>
      <c r="H299" s="189"/>
      <c r="I299" s="9"/>
      <c r="J299" s="205"/>
    </row>
    <row r="300" spans="1:10" s="13" customFormat="1" ht="18" customHeight="1">
      <c r="A300" s="51" t="s">
        <v>190</v>
      </c>
      <c r="B300" s="52" t="s">
        <v>617</v>
      </c>
      <c r="C300" s="53" t="s">
        <v>173</v>
      </c>
      <c r="D300" s="54">
        <v>4</v>
      </c>
      <c r="E300" s="55">
        <v>2334.6</v>
      </c>
      <c r="F300" s="55">
        <v>120</v>
      </c>
      <c r="G300" s="55">
        <f>(F300+E300)*D300</f>
        <v>9818.4</v>
      </c>
      <c r="H300" s="195">
        <v>0.175</v>
      </c>
      <c r="I300" s="9">
        <f>G300*1.175</f>
        <v>11536.62</v>
      </c>
      <c r="J300" s="205" t="s">
        <v>378</v>
      </c>
    </row>
    <row r="301" spans="1:10" s="13" customFormat="1" ht="18" customHeight="1">
      <c r="A301" s="56"/>
      <c r="B301" s="57" t="s">
        <v>134</v>
      </c>
      <c r="C301" s="58"/>
      <c r="D301" s="59"/>
      <c r="E301" s="60">
        <f>D300*E300</f>
        <v>9338.4</v>
      </c>
      <c r="F301" s="60">
        <f>D300*F300</f>
        <v>480</v>
      </c>
      <c r="G301" s="60">
        <f>SUM(G300:G300)</f>
        <v>9818.4</v>
      </c>
      <c r="H301" s="190"/>
      <c r="I301" s="17">
        <f>SUM(I300)</f>
        <v>11536.62</v>
      </c>
      <c r="J301" s="205"/>
    </row>
    <row r="302" spans="1:10" s="13" customFormat="1" ht="18" customHeight="1">
      <c r="A302" s="115"/>
      <c r="B302" s="19"/>
      <c r="C302" s="7"/>
      <c r="D302" s="12"/>
      <c r="E302" s="17"/>
      <c r="F302" s="17"/>
      <c r="G302" s="9"/>
      <c r="H302" s="144"/>
      <c r="I302" s="17"/>
      <c r="J302" s="205"/>
    </row>
    <row r="303" spans="1:10" s="13" customFormat="1" ht="18" customHeight="1">
      <c r="A303" s="116" t="s">
        <v>560</v>
      </c>
      <c r="B303" s="19" t="s">
        <v>245</v>
      </c>
      <c r="C303" s="7"/>
      <c r="D303" s="8" t="s">
        <v>129</v>
      </c>
      <c r="E303" s="9"/>
      <c r="F303" s="17"/>
      <c r="G303" s="9"/>
      <c r="H303" s="144"/>
      <c r="I303" s="17"/>
      <c r="J303" s="205"/>
    </row>
    <row r="304" spans="1:10" s="13" customFormat="1" ht="18" customHeight="1" thickBot="1">
      <c r="A304" s="101" t="s">
        <v>561</v>
      </c>
      <c r="B304" s="102" t="s">
        <v>643</v>
      </c>
      <c r="C304" s="103" t="s">
        <v>195</v>
      </c>
      <c r="D304" s="104">
        <v>11526</v>
      </c>
      <c r="E304" s="181">
        <v>0.7</v>
      </c>
      <c r="F304" s="181">
        <v>0.4</v>
      </c>
      <c r="G304" s="109">
        <f aca="true" t="shared" si="21" ref="G304:G320">(F304+E304)*D304</f>
        <v>12678.6</v>
      </c>
      <c r="H304" s="177">
        <v>0.3</v>
      </c>
      <c r="I304" s="109">
        <f>(F304+E304)*D304*1.3</f>
        <v>16482.18</v>
      </c>
      <c r="J304" s="206" t="s">
        <v>335</v>
      </c>
    </row>
    <row r="305" spans="1:10" s="13" customFormat="1" ht="18" customHeight="1" thickTop="1">
      <c r="A305" s="110" t="s">
        <v>562</v>
      </c>
      <c r="B305" s="111" t="s">
        <v>566</v>
      </c>
      <c r="C305" s="112" t="s">
        <v>195</v>
      </c>
      <c r="D305" s="113">
        <v>3567</v>
      </c>
      <c r="E305" s="50">
        <v>4</v>
      </c>
      <c r="F305" s="50">
        <v>5.5</v>
      </c>
      <c r="G305" s="50">
        <f t="shared" si="21"/>
        <v>33886.5</v>
      </c>
      <c r="H305" s="179">
        <v>0.3</v>
      </c>
      <c r="I305" s="50">
        <f>(F305+E305)*D305*1.3</f>
        <v>44052.450000000004</v>
      </c>
      <c r="J305" s="207" t="s">
        <v>649</v>
      </c>
    </row>
    <row r="306" spans="1:10" s="13" customFormat="1" ht="18" customHeight="1">
      <c r="A306" s="105" t="s">
        <v>563</v>
      </c>
      <c r="B306" s="10" t="s">
        <v>644</v>
      </c>
      <c r="C306" s="7" t="s">
        <v>195</v>
      </c>
      <c r="D306" s="8">
        <v>11526</v>
      </c>
      <c r="E306" s="9">
        <v>4</v>
      </c>
      <c r="F306" s="9">
        <v>8.39</v>
      </c>
      <c r="G306" s="9">
        <f t="shared" si="21"/>
        <v>142807.14</v>
      </c>
      <c r="H306" s="144">
        <v>0.3</v>
      </c>
      <c r="I306" s="9">
        <f>(F306+E306)*D306*1.3</f>
        <v>185649.28200000004</v>
      </c>
      <c r="J306" s="205" t="s">
        <v>650</v>
      </c>
    </row>
    <row r="307" spans="1:10" s="13" customFormat="1" ht="18" customHeight="1">
      <c r="A307" s="105" t="s">
        <v>564</v>
      </c>
      <c r="B307" s="10" t="s">
        <v>246</v>
      </c>
      <c r="C307" s="7" t="s">
        <v>195</v>
      </c>
      <c r="D307" s="8">
        <v>487</v>
      </c>
      <c r="E307" s="9">
        <v>2.3</v>
      </c>
      <c r="F307" s="9">
        <v>2.2</v>
      </c>
      <c r="G307" s="9">
        <f t="shared" si="21"/>
        <v>2191.5</v>
      </c>
      <c r="H307" s="144">
        <v>0.3</v>
      </c>
      <c r="I307" s="9">
        <f>(F307+E307)*D307*1.3</f>
        <v>2848.9500000000003</v>
      </c>
      <c r="J307" s="205" t="s">
        <v>336</v>
      </c>
    </row>
    <row r="308" spans="1:10" s="13" customFormat="1" ht="18" customHeight="1">
      <c r="A308" s="105" t="s">
        <v>565</v>
      </c>
      <c r="B308" s="10" t="s">
        <v>247</v>
      </c>
      <c r="C308" s="7" t="s">
        <v>175</v>
      </c>
      <c r="D308" s="8">
        <v>1</v>
      </c>
      <c r="E308" s="9">
        <v>560</v>
      </c>
      <c r="F308" s="9">
        <v>80</v>
      </c>
      <c r="G308" s="9">
        <f t="shared" si="21"/>
        <v>640</v>
      </c>
      <c r="H308" s="144">
        <v>0.3</v>
      </c>
      <c r="I308" s="9">
        <f>(F308+E308)*D308*1.3</f>
        <v>832</v>
      </c>
      <c r="J308" s="205"/>
    </row>
    <row r="309" spans="1:10" s="13" customFormat="1" ht="18" customHeight="1">
      <c r="A309" s="115"/>
      <c r="B309" s="19" t="s">
        <v>134</v>
      </c>
      <c r="C309" s="11"/>
      <c r="D309" s="12" t="s">
        <v>129</v>
      </c>
      <c r="E309" s="17">
        <f>SUMPRODUCT(E304:E308,D304:D308)</f>
        <v>70120.3</v>
      </c>
      <c r="F309" s="17">
        <f>SUMPRODUCT(F304:F308,D304:D308)</f>
        <v>122083.44</v>
      </c>
      <c r="G309" s="17">
        <f>SUM(G304:G308)</f>
        <v>192203.74000000002</v>
      </c>
      <c r="H309" s="187"/>
      <c r="I309" s="17">
        <f>SUM(I304:I308)</f>
        <v>249864.86200000005</v>
      </c>
      <c r="J309" s="205"/>
    </row>
    <row r="310" spans="1:10" s="13" customFormat="1" ht="18" customHeight="1">
      <c r="A310" s="118"/>
      <c r="B310" s="14"/>
      <c r="C310" s="27"/>
      <c r="D310" s="15"/>
      <c r="E310" s="25"/>
      <c r="F310" s="25"/>
      <c r="G310" s="9"/>
      <c r="H310" s="144"/>
      <c r="I310" s="16"/>
      <c r="J310" s="205"/>
    </row>
    <row r="311" spans="1:10" s="13" customFormat="1" ht="18" customHeight="1">
      <c r="A311" s="116" t="s">
        <v>365</v>
      </c>
      <c r="B311" s="19" t="s">
        <v>191</v>
      </c>
      <c r="C311" s="7"/>
      <c r="D311" s="8" t="s">
        <v>129</v>
      </c>
      <c r="E311" s="9"/>
      <c r="F311" s="9"/>
      <c r="G311" s="9"/>
      <c r="H311" s="144"/>
      <c r="I311" s="9"/>
      <c r="J311" s="205" t="s">
        <v>129</v>
      </c>
    </row>
    <row r="312" spans="1:10" s="20" customFormat="1" ht="18" customHeight="1">
      <c r="A312" s="119" t="s">
        <v>366</v>
      </c>
      <c r="B312" s="10" t="s">
        <v>567</v>
      </c>
      <c r="C312" s="7" t="s">
        <v>174</v>
      </c>
      <c r="D312" s="8">
        <v>324</v>
      </c>
      <c r="E312" s="9">
        <v>36.42</v>
      </c>
      <c r="F312" s="9">
        <v>4.5</v>
      </c>
      <c r="G312" s="9">
        <f t="shared" si="21"/>
        <v>13258.08</v>
      </c>
      <c r="H312" s="144">
        <v>0.3</v>
      </c>
      <c r="I312" s="9">
        <f aca="true" t="shared" si="22" ref="I312:I320">(F312+E312)*D312*1.3</f>
        <v>17235.504</v>
      </c>
      <c r="J312" s="205"/>
    </row>
    <row r="313" spans="1:10" s="13" customFormat="1" ht="18" customHeight="1">
      <c r="A313" s="119" t="s">
        <v>367</v>
      </c>
      <c r="B313" s="10" t="s">
        <v>69</v>
      </c>
      <c r="C313" s="7" t="s">
        <v>195</v>
      </c>
      <c r="D313" s="8">
        <v>450</v>
      </c>
      <c r="E313" s="9">
        <v>12.3</v>
      </c>
      <c r="F313" s="9">
        <v>7</v>
      </c>
      <c r="G313" s="9">
        <f t="shared" si="21"/>
        <v>8685</v>
      </c>
      <c r="H313" s="144">
        <v>0.3</v>
      </c>
      <c r="I313" s="9">
        <f t="shared" si="22"/>
        <v>11290.5</v>
      </c>
      <c r="J313" s="205" t="s">
        <v>337</v>
      </c>
    </row>
    <row r="314" spans="1:10" s="13" customFormat="1" ht="18" customHeight="1">
      <c r="A314" s="119" t="s">
        <v>368</v>
      </c>
      <c r="B314" s="10" t="s">
        <v>338</v>
      </c>
      <c r="C314" s="7" t="s">
        <v>174</v>
      </c>
      <c r="D314" s="8">
        <v>450</v>
      </c>
      <c r="E314" s="9">
        <v>20</v>
      </c>
      <c r="F314" s="9">
        <v>5</v>
      </c>
      <c r="G314" s="9">
        <f t="shared" si="21"/>
        <v>11250</v>
      </c>
      <c r="H314" s="144">
        <v>0.3</v>
      </c>
      <c r="I314" s="9">
        <f t="shared" si="22"/>
        <v>14625</v>
      </c>
      <c r="J314" s="205"/>
    </row>
    <row r="315" spans="1:10" s="13" customFormat="1" ht="18" customHeight="1">
      <c r="A315" s="119" t="s">
        <v>369</v>
      </c>
      <c r="B315" s="10" t="s">
        <v>353</v>
      </c>
      <c r="C315" s="7" t="s">
        <v>2</v>
      </c>
      <c r="D315" s="8">
        <v>6</v>
      </c>
      <c r="E315" s="9">
        <v>110.17</v>
      </c>
      <c r="F315" s="9">
        <v>30</v>
      </c>
      <c r="G315" s="9">
        <f t="shared" si="21"/>
        <v>841.0200000000001</v>
      </c>
      <c r="H315" s="144">
        <v>0.3</v>
      </c>
      <c r="I315" s="9">
        <f t="shared" si="22"/>
        <v>1093.3260000000002</v>
      </c>
      <c r="J315" s="205" t="s">
        <v>286</v>
      </c>
    </row>
    <row r="316" spans="1:10" s="13" customFormat="1" ht="18" customHeight="1">
      <c r="A316" s="119" t="s">
        <v>370</v>
      </c>
      <c r="B316" s="10" t="s">
        <v>571</v>
      </c>
      <c r="C316" s="7" t="s">
        <v>195</v>
      </c>
      <c r="D316" s="8">
        <v>40</v>
      </c>
      <c r="E316" s="9">
        <v>196.04</v>
      </c>
      <c r="F316" s="9">
        <v>20</v>
      </c>
      <c r="G316" s="9">
        <f t="shared" si="21"/>
        <v>8641.6</v>
      </c>
      <c r="H316" s="144">
        <v>0.3</v>
      </c>
      <c r="I316" s="9">
        <f t="shared" si="22"/>
        <v>11234.080000000002</v>
      </c>
      <c r="J316" s="205" t="s">
        <v>286</v>
      </c>
    </row>
    <row r="317" spans="1:10" s="13" customFormat="1" ht="18" customHeight="1">
      <c r="A317" s="119" t="s">
        <v>371</v>
      </c>
      <c r="B317" s="10" t="s">
        <v>117</v>
      </c>
      <c r="C317" s="7" t="s">
        <v>173</v>
      </c>
      <c r="D317" s="8">
        <v>10</v>
      </c>
      <c r="E317" s="9">
        <v>153</v>
      </c>
      <c r="F317" s="9">
        <v>10</v>
      </c>
      <c r="G317" s="9">
        <f t="shared" si="21"/>
        <v>1630</v>
      </c>
      <c r="H317" s="195">
        <v>0.175</v>
      </c>
      <c r="I317" s="9">
        <f>(F317+E317)*D317*1.175</f>
        <v>1915.25</v>
      </c>
      <c r="J317" s="205"/>
    </row>
    <row r="318" spans="1:10" s="13" customFormat="1" ht="18" customHeight="1">
      <c r="A318" s="119" t="s">
        <v>568</v>
      </c>
      <c r="B318" s="10" t="s">
        <v>381</v>
      </c>
      <c r="C318" s="7" t="s">
        <v>173</v>
      </c>
      <c r="D318" s="8">
        <v>6</v>
      </c>
      <c r="E318" s="31">
        <v>181.69</v>
      </c>
      <c r="F318" s="31">
        <v>10</v>
      </c>
      <c r="G318" s="9">
        <f>(F318+E318)*D318</f>
        <v>1150.1399999999999</v>
      </c>
      <c r="H318" s="195">
        <v>0.175</v>
      </c>
      <c r="I318" s="9">
        <f>(F318+E318)*D318*1.175</f>
        <v>1351.4144999999999</v>
      </c>
      <c r="J318" s="205"/>
    </row>
    <row r="319" spans="1:10" s="13" customFormat="1" ht="18" customHeight="1">
      <c r="A319" s="119" t="s">
        <v>569</v>
      </c>
      <c r="B319" s="10" t="s">
        <v>248</v>
      </c>
      <c r="C319" s="7" t="s">
        <v>173</v>
      </c>
      <c r="D319" s="8">
        <v>8</v>
      </c>
      <c r="E319" s="9">
        <v>481</v>
      </c>
      <c r="F319" s="9">
        <v>60</v>
      </c>
      <c r="G319" s="9">
        <f t="shared" si="21"/>
        <v>4328</v>
      </c>
      <c r="H319" s="195">
        <v>0.175</v>
      </c>
      <c r="I319" s="9">
        <f>(F319+E319)*D319*1.175</f>
        <v>5085.400000000001</v>
      </c>
      <c r="J319" s="205"/>
    </row>
    <row r="320" spans="1:10" s="13" customFormat="1" ht="18" customHeight="1">
      <c r="A320" s="119" t="s">
        <v>570</v>
      </c>
      <c r="B320" s="10" t="s">
        <v>107</v>
      </c>
      <c r="C320" s="7" t="s">
        <v>175</v>
      </c>
      <c r="D320" s="8">
        <v>1</v>
      </c>
      <c r="E320" s="9">
        <v>120</v>
      </c>
      <c r="F320" s="9">
        <v>1200</v>
      </c>
      <c r="G320" s="9">
        <f t="shared" si="21"/>
        <v>1320</v>
      </c>
      <c r="H320" s="144">
        <v>0.3</v>
      </c>
      <c r="I320" s="9">
        <f t="shared" si="22"/>
        <v>1716</v>
      </c>
      <c r="J320" s="205"/>
    </row>
    <row r="321" spans="1:10" s="13" customFormat="1" ht="18" customHeight="1">
      <c r="A321" s="115"/>
      <c r="B321" s="19" t="s">
        <v>134</v>
      </c>
      <c r="C321" s="7"/>
      <c r="D321" s="12" t="s">
        <v>129</v>
      </c>
      <c r="E321" s="17">
        <f>SUMPRODUCT(E312:E320,D312:D320)</f>
        <v>41425.840000000004</v>
      </c>
      <c r="F321" s="17">
        <f>SUMPRODUCT(F312:F320,D312:D320)</f>
        <v>9678</v>
      </c>
      <c r="G321" s="17">
        <f>SUM(G312:G320)</f>
        <v>51103.84</v>
      </c>
      <c r="H321" s="187"/>
      <c r="I321" s="17">
        <f>SUM(I312:I320)</f>
        <v>65546.47450000001</v>
      </c>
      <c r="J321" s="205" t="s">
        <v>129</v>
      </c>
    </row>
    <row r="322" spans="1:10" s="13" customFormat="1" ht="18" customHeight="1" thickBot="1">
      <c r="A322" s="120"/>
      <c r="B322" s="62"/>
      <c r="C322" s="61"/>
      <c r="D322" s="63"/>
      <c r="E322" s="64"/>
      <c r="F322" s="64"/>
      <c r="G322" s="64"/>
      <c r="H322" s="191"/>
      <c r="I322" s="65"/>
      <c r="J322" s="209"/>
    </row>
    <row r="323" spans="1:10" s="13" customFormat="1" ht="18" customHeight="1" thickBot="1" thickTop="1">
      <c r="A323" s="70"/>
      <c r="B323" s="71" t="s">
        <v>192</v>
      </c>
      <c r="C323" s="70"/>
      <c r="D323" s="72" t="s">
        <v>129</v>
      </c>
      <c r="E323" s="73">
        <f>E321+E309+E301+E297+E293+E283+E275+E269+E257+E197+E105+E81+E67+E61+E44+E24</f>
        <v>1880265.66</v>
      </c>
      <c r="F323" s="73">
        <f>F321+F309+F301+F297+F293+F283+F275+F269+F257+F197+F105+F81+F67+F61+F44+F24</f>
        <v>844018.9445</v>
      </c>
      <c r="G323" s="73">
        <f>G321+G309+G301+G297+G293+G283+G275+G269+G257+G197+G105+G81+G67+G61+G44+G24</f>
        <v>2724284.6045000004</v>
      </c>
      <c r="H323" s="172"/>
      <c r="I323" s="73">
        <f>I321+I309+I301+I297+I293+I283+I275+I269+I257+I197+I105+I81+I67+I61+I44+I24</f>
        <v>3495231.093125</v>
      </c>
      <c r="J323" s="203"/>
    </row>
    <row r="324" spans="1:10" s="13" customFormat="1" ht="18" customHeight="1" thickTop="1">
      <c r="A324" s="74"/>
      <c r="B324" s="75"/>
      <c r="C324" s="74"/>
      <c r="D324" s="76"/>
      <c r="E324" s="77"/>
      <c r="F324" s="77"/>
      <c r="G324" s="77"/>
      <c r="H324" s="192"/>
      <c r="I324" s="198" t="s">
        <v>654</v>
      </c>
      <c r="J324" s="210"/>
    </row>
    <row r="325" spans="1:10" s="13" customFormat="1" ht="18" customHeight="1">
      <c r="A325" s="78"/>
      <c r="B325" s="79"/>
      <c r="C325" s="214"/>
      <c r="D325" s="215"/>
      <c r="E325" s="80"/>
      <c r="F325" s="80"/>
      <c r="G325" s="80"/>
      <c r="H325" s="193"/>
      <c r="I325" s="81"/>
      <c r="J325" s="211"/>
    </row>
    <row r="326" spans="1:10" s="13" customFormat="1" ht="18" customHeight="1">
      <c r="A326" s="78"/>
      <c r="B326" s="82"/>
      <c r="C326" s="78"/>
      <c r="D326" s="83"/>
      <c r="E326" s="80"/>
      <c r="F326" s="80"/>
      <c r="G326" s="80"/>
      <c r="H326" s="193"/>
      <c r="I326" s="80"/>
      <c r="J326" s="211"/>
    </row>
    <row r="327" spans="1:10" s="13" customFormat="1" ht="18" customHeight="1">
      <c r="A327" s="78"/>
      <c r="B327" s="84"/>
      <c r="C327" s="78"/>
      <c r="D327" s="83"/>
      <c r="E327" s="80"/>
      <c r="F327" s="80"/>
      <c r="G327" s="80"/>
      <c r="H327" s="193"/>
      <c r="I327" s="81"/>
      <c r="J327" s="211"/>
    </row>
    <row r="328" spans="1:10" s="13" customFormat="1" ht="18" customHeight="1">
      <c r="A328" s="78"/>
      <c r="B328" s="85"/>
      <c r="C328" s="78"/>
      <c r="D328" s="83"/>
      <c r="E328" s="219" t="s">
        <v>706</v>
      </c>
      <c r="F328" s="219"/>
      <c r="G328" s="219"/>
      <c r="H328" s="219"/>
      <c r="I328" s="219"/>
      <c r="J328" s="211"/>
    </row>
    <row r="329" spans="1:10" s="13" customFormat="1" ht="18" customHeight="1">
      <c r="A329" s="78"/>
      <c r="B329" s="85"/>
      <c r="C329" s="78"/>
      <c r="D329" s="83"/>
      <c r="E329" s="80"/>
      <c r="F329" s="80"/>
      <c r="G329" s="80"/>
      <c r="H329" s="193"/>
      <c r="I329" s="81"/>
      <c r="J329" s="211"/>
    </row>
    <row r="330" spans="1:10" s="13" customFormat="1" ht="18" customHeight="1">
      <c r="A330" s="78"/>
      <c r="B330" s="86" t="s">
        <v>223</v>
      </c>
      <c r="C330" s="78"/>
      <c r="D330" s="83"/>
      <c r="E330" s="80"/>
      <c r="F330" s="80"/>
      <c r="G330" s="80"/>
      <c r="H330" s="193"/>
      <c r="I330" s="81"/>
      <c r="J330" s="211"/>
    </row>
    <row r="331" spans="1:10" s="13" customFormat="1" ht="18" customHeight="1">
      <c r="A331" s="78"/>
      <c r="B331" s="86" t="s">
        <v>224</v>
      </c>
      <c r="C331" s="78"/>
      <c r="D331" s="83"/>
      <c r="E331" s="80"/>
      <c r="F331" s="80"/>
      <c r="G331" s="80"/>
      <c r="H331" s="193"/>
      <c r="I331" s="81"/>
      <c r="J331" s="211"/>
    </row>
    <row r="332" spans="1:10" s="13" customFormat="1" ht="18" customHeight="1">
      <c r="A332" s="1"/>
      <c r="B332" s="2"/>
      <c r="C332" s="1"/>
      <c r="D332" s="3"/>
      <c r="E332" s="6"/>
      <c r="F332" s="6"/>
      <c r="G332" s="6"/>
      <c r="H332" s="194"/>
      <c r="I332" s="18"/>
      <c r="J332" s="200"/>
    </row>
    <row r="333" spans="1:10" s="13" customFormat="1" ht="18" customHeight="1">
      <c r="A333" s="1"/>
      <c r="B333" s="2"/>
      <c r="C333" s="1"/>
      <c r="D333" s="3"/>
      <c r="E333" s="6"/>
      <c r="F333" s="6"/>
      <c r="G333" s="6"/>
      <c r="H333" s="194"/>
      <c r="I333" s="18"/>
      <c r="J333" s="200"/>
    </row>
    <row r="334" spans="1:10" s="13" customFormat="1" ht="18" customHeight="1">
      <c r="A334" s="1"/>
      <c r="B334" s="2"/>
      <c r="C334" s="1"/>
      <c r="D334" s="3"/>
      <c r="E334" s="6"/>
      <c r="F334" s="6"/>
      <c r="G334" s="6"/>
      <c r="H334" s="194"/>
      <c r="I334" s="18"/>
      <c r="J334" s="200"/>
    </row>
    <row r="335" spans="1:10" s="13" customFormat="1" ht="18" customHeight="1">
      <c r="A335" s="1"/>
      <c r="B335" s="2"/>
      <c r="C335" s="1"/>
      <c r="D335" s="3"/>
      <c r="E335" s="6"/>
      <c r="F335" s="6"/>
      <c r="G335" s="6"/>
      <c r="H335" s="194"/>
      <c r="I335" s="18"/>
      <c r="J335" s="200"/>
    </row>
    <row r="336" spans="1:10" s="13" customFormat="1" ht="18" customHeight="1">
      <c r="A336" s="1"/>
      <c r="B336" s="2"/>
      <c r="C336" s="1"/>
      <c r="D336" s="3"/>
      <c r="E336" s="6"/>
      <c r="F336" s="6"/>
      <c r="G336" s="6"/>
      <c r="H336" s="194"/>
      <c r="I336" s="18"/>
      <c r="J336" s="200"/>
    </row>
    <row r="337" spans="1:10" s="13" customFormat="1" ht="18" customHeight="1">
      <c r="A337" s="1"/>
      <c r="B337" s="2"/>
      <c r="C337" s="1"/>
      <c r="D337" s="3"/>
      <c r="E337" s="6"/>
      <c r="F337" s="6"/>
      <c r="G337" s="6"/>
      <c r="H337" s="194"/>
      <c r="I337" s="18"/>
      <c r="J337" s="200"/>
    </row>
    <row r="338" spans="1:10" s="13" customFormat="1" ht="18" customHeight="1">
      <c r="A338"/>
      <c r="B338"/>
      <c r="C338" s="26"/>
      <c r="D338" s="4"/>
      <c r="E338" s="22"/>
      <c r="F338" s="22"/>
      <c r="G338" s="22"/>
      <c r="H338" s="183"/>
      <c r="I338" s="5"/>
      <c r="J338" s="200"/>
    </row>
    <row r="339" spans="1:10" s="13" customFormat="1" ht="18" customHeight="1">
      <c r="A339"/>
      <c r="B339"/>
      <c r="C339" s="26"/>
      <c r="D339" s="4"/>
      <c r="E339" s="22"/>
      <c r="F339" s="22"/>
      <c r="G339" s="22"/>
      <c r="H339" s="183"/>
      <c r="I339" s="5"/>
      <c r="J339" s="200"/>
    </row>
    <row r="340" spans="1:10" s="13" customFormat="1" ht="18" customHeight="1">
      <c r="A340"/>
      <c r="B340"/>
      <c r="C340" s="26"/>
      <c r="D340" s="4"/>
      <c r="E340" s="22"/>
      <c r="F340" s="22"/>
      <c r="G340" s="22"/>
      <c r="H340" s="183"/>
      <c r="I340" s="5"/>
      <c r="J340" s="200"/>
    </row>
    <row r="341" spans="1:10" s="13" customFormat="1" ht="18" customHeight="1">
      <c r="A341"/>
      <c r="B341"/>
      <c r="C341" s="26"/>
      <c r="D341" s="4"/>
      <c r="E341" s="22"/>
      <c r="F341" s="22"/>
      <c r="G341" s="22"/>
      <c r="H341" s="183"/>
      <c r="I341" s="5"/>
      <c r="J341" s="200"/>
    </row>
    <row r="342" spans="1:10" s="13" customFormat="1" ht="18" customHeight="1">
      <c r="A342"/>
      <c r="B342"/>
      <c r="C342" s="26"/>
      <c r="D342" s="4"/>
      <c r="E342" s="22"/>
      <c r="F342" s="22"/>
      <c r="G342" s="22"/>
      <c r="H342" s="183"/>
      <c r="I342" s="5"/>
      <c r="J342" s="200"/>
    </row>
    <row r="343" spans="1:10" s="13" customFormat="1" ht="18" customHeight="1">
      <c r="A343"/>
      <c r="B343"/>
      <c r="C343" s="26"/>
      <c r="D343" s="4"/>
      <c r="E343" s="22"/>
      <c r="F343" s="22"/>
      <c r="G343" s="22"/>
      <c r="H343" s="183"/>
      <c r="I343" s="5"/>
      <c r="J343" s="200"/>
    </row>
    <row r="344" spans="1:10" s="13" customFormat="1" ht="18" customHeight="1">
      <c r="A344"/>
      <c r="B344"/>
      <c r="C344" s="26"/>
      <c r="D344" s="4"/>
      <c r="E344" s="22"/>
      <c r="F344" s="22"/>
      <c r="G344" s="22"/>
      <c r="H344" s="183"/>
      <c r="I344" s="5"/>
      <c r="J344" s="200"/>
    </row>
    <row r="345" spans="1:10" s="13" customFormat="1" ht="18" customHeight="1">
      <c r="A345"/>
      <c r="B345"/>
      <c r="C345" s="26"/>
      <c r="D345" s="4"/>
      <c r="E345" s="22"/>
      <c r="F345" s="22"/>
      <c r="G345" s="22"/>
      <c r="H345" s="183"/>
      <c r="I345" s="5"/>
      <c r="J345" s="200"/>
    </row>
    <row r="346" spans="1:10" s="13" customFormat="1" ht="18" customHeight="1">
      <c r="A346"/>
      <c r="B346"/>
      <c r="C346" s="26"/>
      <c r="D346" s="4"/>
      <c r="E346" s="22"/>
      <c r="F346" s="22"/>
      <c r="G346" s="22"/>
      <c r="H346" s="183"/>
      <c r="I346" s="5"/>
      <c r="J346" s="200"/>
    </row>
    <row r="347" spans="1:10" s="13" customFormat="1" ht="18" customHeight="1">
      <c r="A347"/>
      <c r="B347"/>
      <c r="C347" s="26"/>
      <c r="D347" s="4"/>
      <c r="E347" s="22"/>
      <c r="F347" s="22"/>
      <c r="G347" s="22"/>
      <c r="H347" s="183"/>
      <c r="I347" s="5"/>
      <c r="J347" s="200"/>
    </row>
    <row r="348" spans="1:10" s="13" customFormat="1" ht="18" customHeight="1">
      <c r="A348"/>
      <c r="B348"/>
      <c r="C348" s="26"/>
      <c r="D348" s="4"/>
      <c r="E348" s="22"/>
      <c r="F348" s="22"/>
      <c r="G348" s="22"/>
      <c r="H348" s="183"/>
      <c r="I348" s="5"/>
      <c r="J348" s="200"/>
    </row>
    <row r="349" spans="1:10" s="13" customFormat="1" ht="18" customHeight="1">
      <c r="A349"/>
      <c r="B349"/>
      <c r="C349" s="26"/>
      <c r="D349" s="4"/>
      <c r="E349" s="22"/>
      <c r="F349" s="22"/>
      <c r="G349" s="22"/>
      <c r="H349" s="183"/>
      <c r="I349" s="5"/>
      <c r="J349" s="200"/>
    </row>
    <row r="350" spans="1:10" s="13" customFormat="1" ht="18" customHeight="1">
      <c r="A350"/>
      <c r="B350"/>
      <c r="C350" s="26"/>
      <c r="D350" s="4"/>
      <c r="E350" s="22"/>
      <c r="F350" s="22"/>
      <c r="G350" s="22"/>
      <c r="H350" s="183"/>
      <c r="I350" s="5"/>
      <c r="J350" s="200"/>
    </row>
    <row r="351" spans="1:10" s="13" customFormat="1" ht="18" customHeight="1">
      <c r="A351"/>
      <c r="B351"/>
      <c r="C351" s="26"/>
      <c r="D351" s="4"/>
      <c r="E351" s="22"/>
      <c r="F351" s="22"/>
      <c r="G351" s="22"/>
      <c r="H351" s="183"/>
      <c r="I351" s="5"/>
      <c r="J351" s="200"/>
    </row>
    <row r="352" spans="1:10" s="13" customFormat="1" ht="18" customHeight="1">
      <c r="A352"/>
      <c r="B352"/>
      <c r="C352" s="26"/>
      <c r="D352" s="4"/>
      <c r="E352" s="22"/>
      <c r="F352" s="22"/>
      <c r="G352" s="22"/>
      <c r="H352" s="183"/>
      <c r="I352" s="5"/>
      <c r="J352" s="200"/>
    </row>
    <row r="353" spans="1:10" s="13" customFormat="1" ht="18" customHeight="1">
      <c r="A353"/>
      <c r="B353"/>
      <c r="C353" s="26"/>
      <c r="D353" s="4"/>
      <c r="E353" s="22"/>
      <c r="F353" s="22"/>
      <c r="G353" s="22"/>
      <c r="H353" s="183"/>
      <c r="I353" s="5"/>
      <c r="J353" s="200"/>
    </row>
    <row r="354" spans="1:10" s="13" customFormat="1" ht="18" customHeight="1">
      <c r="A354"/>
      <c r="B354"/>
      <c r="C354" s="26"/>
      <c r="D354" s="4"/>
      <c r="E354" s="22"/>
      <c r="F354" s="22"/>
      <c r="G354" s="22"/>
      <c r="H354" s="183"/>
      <c r="I354" s="5"/>
      <c r="J354" s="200"/>
    </row>
    <row r="355" spans="1:10" s="13" customFormat="1" ht="18" customHeight="1">
      <c r="A355"/>
      <c r="B355"/>
      <c r="C355" s="26"/>
      <c r="D355" s="4"/>
      <c r="E355" s="22"/>
      <c r="F355" s="22"/>
      <c r="G355" s="22"/>
      <c r="H355" s="183"/>
      <c r="I355" s="5"/>
      <c r="J355" s="200"/>
    </row>
    <row r="356" spans="1:10" s="13" customFormat="1" ht="18" customHeight="1">
      <c r="A356"/>
      <c r="B356"/>
      <c r="C356" s="26"/>
      <c r="D356" s="4"/>
      <c r="E356" s="22"/>
      <c r="F356" s="22"/>
      <c r="G356" s="22"/>
      <c r="H356" s="183"/>
      <c r="I356" s="5"/>
      <c r="J356" s="200"/>
    </row>
    <row r="357" spans="1:10" s="13" customFormat="1" ht="18" customHeight="1">
      <c r="A357"/>
      <c r="B357"/>
      <c r="C357" s="26"/>
      <c r="D357" s="4"/>
      <c r="E357" s="22"/>
      <c r="F357" s="22"/>
      <c r="G357" s="22"/>
      <c r="H357" s="183"/>
      <c r="I357" s="5"/>
      <c r="J357" s="200"/>
    </row>
    <row r="358" spans="1:10" s="13" customFormat="1" ht="18" customHeight="1">
      <c r="A358"/>
      <c r="B358"/>
      <c r="C358" s="26"/>
      <c r="D358" s="4"/>
      <c r="E358" s="22"/>
      <c r="F358" s="22"/>
      <c r="G358" s="22"/>
      <c r="H358" s="183"/>
      <c r="I358" s="5"/>
      <c r="J358" s="200"/>
    </row>
    <row r="359" spans="1:10" s="13" customFormat="1" ht="18" customHeight="1">
      <c r="A359"/>
      <c r="B359"/>
      <c r="C359" s="26"/>
      <c r="D359" s="4"/>
      <c r="E359" s="22"/>
      <c r="F359" s="22"/>
      <c r="G359" s="22"/>
      <c r="H359" s="183"/>
      <c r="I359" s="5"/>
      <c r="J359" s="200"/>
    </row>
    <row r="360" spans="1:10" s="13" customFormat="1" ht="18" customHeight="1">
      <c r="A360"/>
      <c r="B360"/>
      <c r="C360" s="26"/>
      <c r="D360" s="4"/>
      <c r="E360" s="22"/>
      <c r="F360" s="22"/>
      <c r="G360" s="22"/>
      <c r="H360" s="183"/>
      <c r="I360" s="5"/>
      <c r="J360" s="200"/>
    </row>
    <row r="361" spans="1:10" s="13" customFormat="1" ht="18" customHeight="1">
      <c r="A361"/>
      <c r="B361"/>
      <c r="C361" s="26"/>
      <c r="D361" s="4"/>
      <c r="E361" s="22"/>
      <c r="F361" s="22"/>
      <c r="G361" s="22"/>
      <c r="H361" s="183"/>
      <c r="I361" s="5"/>
      <c r="J361" s="200"/>
    </row>
    <row r="362" spans="1:10" s="13" customFormat="1" ht="18" customHeight="1">
      <c r="A362"/>
      <c r="B362"/>
      <c r="C362" s="26"/>
      <c r="D362" s="4"/>
      <c r="E362" s="22"/>
      <c r="F362" s="22"/>
      <c r="G362" s="22"/>
      <c r="H362" s="183"/>
      <c r="I362" s="5"/>
      <c r="J362" s="200"/>
    </row>
    <row r="363" spans="1:10" s="13" customFormat="1" ht="18" customHeight="1">
      <c r="A363"/>
      <c r="B363"/>
      <c r="C363" s="26"/>
      <c r="D363" s="4"/>
      <c r="E363" s="22"/>
      <c r="F363" s="22"/>
      <c r="G363" s="22"/>
      <c r="H363" s="183"/>
      <c r="I363" s="5"/>
      <c r="J363" s="200"/>
    </row>
    <row r="364" spans="1:10" s="13" customFormat="1" ht="18" customHeight="1">
      <c r="A364"/>
      <c r="B364"/>
      <c r="C364" s="26"/>
      <c r="D364" s="4"/>
      <c r="E364" s="22"/>
      <c r="F364" s="22"/>
      <c r="G364" s="22"/>
      <c r="H364" s="183"/>
      <c r="I364" s="5"/>
      <c r="J364" s="200"/>
    </row>
    <row r="365" spans="1:10" s="13" customFormat="1" ht="18" customHeight="1">
      <c r="A365"/>
      <c r="B365"/>
      <c r="C365" s="26"/>
      <c r="D365" s="4"/>
      <c r="E365" s="22"/>
      <c r="F365" s="22"/>
      <c r="G365" s="22"/>
      <c r="H365" s="183"/>
      <c r="I365" s="5"/>
      <c r="J365" s="200"/>
    </row>
    <row r="366" spans="1:10" s="13" customFormat="1" ht="18" customHeight="1">
      <c r="A366"/>
      <c r="B366"/>
      <c r="C366" s="26"/>
      <c r="D366" s="4"/>
      <c r="E366" s="22"/>
      <c r="F366" s="22"/>
      <c r="G366" s="22"/>
      <c r="H366" s="183"/>
      <c r="I366" s="5"/>
      <c r="J366" s="200"/>
    </row>
    <row r="367" spans="1:10" s="13" customFormat="1" ht="18" customHeight="1">
      <c r="A367"/>
      <c r="B367"/>
      <c r="C367" s="26"/>
      <c r="D367" s="4"/>
      <c r="E367" s="22"/>
      <c r="F367" s="22"/>
      <c r="G367" s="22"/>
      <c r="H367" s="183"/>
      <c r="I367" s="5"/>
      <c r="J367" s="200"/>
    </row>
    <row r="368" spans="1:10" s="13" customFormat="1" ht="18" customHeight="1">
      <c r="A368"/>
      <c r="B368"/>
      <c r="C368" s="26"/>
      <c r="D368" s="4"/>
      <c r="E368" s="22"/>
      <c r="F368" s="22"/>
      <c r="G368" s="22"/>
      <c r="H368" s="183"/>
      <c r="I368" s="5"/>
      <c r="J368" s="200"/>
    </row>
    <row r="369" spans="1:10" s="13" customFormat="1" ht="18" customHeight="1">
      <c r="A369"/>
      <c r="B369"/>
      <c r="C369" s="26"/>
      <c r="D369" s="4"/>
      <c r="E369" s="22"/>
      <c r="F369" s="22"/>
      <c r="G369" s="22"/>
      <c r="H369" s="183"/>
      <c r="I369" s="5"/>
      <c r="J369" s="200"/>
    </row>
    <row r="370" spans="1:10" s="13" customFormat="1" ht="18" customHeight="1">
      <c r="A370"/>
      <c r="B370"/>
      <c r="C370" s="26"/>
      <c r="D370" s="4"/>
      <c r="E370" s="22"/>
      <c r="F370" s="22"/>
      <c r="G370" s="22"/>
      <c r="H370" s="183"/>
      <c r="I370" s="5"/>
      <c r="J370" s="200"/>
    </row>
    <row r="371" spans="1:10" s="13" customFormat="1" ht="18" customHeight="1">
      <c r="A371"/>
      <c r="B371"/>
      <c r="C371" s="26"/>
      <c r="D371" s="4"/>
      <c r="E371" s="22"/>
      <c r="F371" s="22"/>
      <c r="G371" s="22"/>
      <c r="H371" s="183"/>
      <c r="I371" s="5"/>
      <c r="J371" s="200"/>
    </row>
    <row r="372" spans="1:10" s="13" customFormat="1" ht="18" customHeight="1">
      <c r="A372"/>
      <c r="B372"/>
      <c r="C372" s="26"/>
      <c r="D372" s="4"/>
      <c r="E372" s="22"/>
      <c r="F372" s="22"/>
      <c r="G372" s="22"/>
      <c r="H372" s="183"/>
      <c r="I372" s="5"/>
      <c r="J372" s="200"/>
    </row>
    <row r="373" spans="1:10" s="13" customFormat="1" ht="18" customHeight="1">
      <c r="A373"/>
      <c r="B373"/>
      <c r="C373" s="26"/>
      <c r="D373" s="4"/>
      <c r="E373" s="22"/>
      <c r="F373" s="22"/>
      <c r="G373" s="22"/>
      <c r="H373" s="183"/>
      <c r="I373" s="5"/>
      <c r="J373" s="200"/>
    </row>
    <row r="374" spans="1:10" s="13" customFormat="1" ht="18" customHeight="1">
      <c r="A374"/>
      <c r="B374"/>
      <c r="C374" s="26"/>
      <c r="D374" s="4"/>
      <c r="E374" s="22"/>
      <c r="F374" s="22"/>
      <c r="G374" s="22"/>
      <c r="H374" s="183"/>
      <c r="I374" s="5"/>
      <c r="J374" s="200"/>
    </row>
    <row r="375" spans="1:10" s="13" customFormat="1" ht="18" customHeight="1">
      <c r="A375"/>
      <c r="B375"/>
      <c r="C375" s="26"/>
      <c r="D375" s="4"/>
      <c r="E375" s="22"/>
      <c r="F375" s="22"/>
      <c r="G375" s="22"/>
      <c r="H375" s="183"/>
      <c r="I375" s="5"/>
      <c r="J375" s="200"/>
    </row>
    <row r="376" spans="1:10" s="13" customFormat="1" ht="18" customHeight="1">
      <c r="A376"/>
      <c r="B376"/>
      <c r="C376" s="26"/>
      <c r="D376" s="4"/>
      <c r="E376" s="22"/>
      <c r="F376" s="22"/>
      <c r="G376" s="22"/>
      <c r="H376" s="183"/>
      <c r="I376" s="5"/>
      <c r="J376" s="200"/>
    </row>
    <row r="377" spans="1:10" s="13" customFormat="1" ht="18" customHeight="1">
      <c r="A377"/>
      <c r="B377"/>
      <c r="C377" s="26"/>
      <c r="D377" s="4"/>
      <c r="E377" s="22"/>
      <c r="F377" s="22"/>
      <c r="G377" s="22"/>
      <c r="H377" s="183"/>
      <c r="I377" s="5"/>
      <c r="J377" s="200"/>
    </row>
    <row r="378" spans="1:10" s="13" customFormat="1" ht="18" customHeight="1">
      <c r="A378"/>
      <c r="B378"/>
      <c r="C378" s="26"/>
      <c r="D378" s="4"/>
      <c r="E378" s="22"/>
      <c r="F378" s="22"/>
      <c r="G378" s="22"/>
      <c r="H378" s="183"/>
      <c r="I378" s="5"/>
      <c r="J378" s="200"/>
    </row>
    <row r="379" spans="1:10" s="13" customFormat="1" ht="18" customHeight="1">
      <c r="A379"/>
      <c r="B379"/>
      <c r="C379" s="26"/>
      <c r="D379" s="4"/>
      <c r="E379" s="22"/>
      <c r="F379" s="22"/>
      <c r="G379" s="22"/>
      <c r="H379" s="183"/>
      <c r="I379" s="5"/>
      <c r="J379" s="200"/>
    </row>
    <row r="380" spans="1:10" s="13" customFormat="1" ht="18" customHeight="1">
      <c r="A380"/>
      <c r="B380"/>
      <c r="C380" s="26"/>
      <c r="D380" s="4"/>
      <c r="E380" s="22"/>
      <c r="F380" s="22"/>
      <c r="G380" s="22"/>
      <c r="H380" s="183"/>
      <c r="I380" s="5"/>
      <c r="J380" s="200"/>
    </row>
    <row r="381" spans="1:10" s="13" customFormat="1" ht="18" customHeight="1">
      <c r="A381"/>
      <c r="B381"/>
      <c r="C381" s="26"/>
      <c r="D381" s="4"/>
      <c r="E381" s="22"/>
      <c r="F381" s="22"/>
      <c r="G381" s="22"/>
      <c r="H381" s="183"/>
      <c r="I381" s="5"/>
      <c r="J381" s="200"/>
    </row>
    <row r="382" spans="1:10" s="13" customFormat="1" ht="18" customHeight="1">
      <c r="A382"/>
      <c r="B382"/>
      <c r="C382" s="26"/>
      <c r="D382" s="4"/>
      <c r="E382" s="22"/>
      <c r="F382" s="22"/>
      <c r="G382" s="22"/>
      <c r="H382" s="183"/>
      <c r="I382" s="5"/>
      <c r="J382" s="200"/>
    </row>
    <row r="383" spans="1:10" s="13" customFormat="1" ht="18" customHeight="1">
      <c r="A383"/>
      <c r="B383"/>
      <c r="C383" s="26"/>
      <c r="D383" s="4"/>
      <c r="E383" s="22"/>
      <c r="F383" s="22"/>
      <c r="G383" s="22"/>
      <c r="H383" s="183"/>
      <c r="I383" s="5"/>
      <c r="J383" s="200"/>
    </row>
    <row r="384" spans="1:10" s="13" customFormat="1" ht="18" customHeight="1">
      <c r="A384"/>
      <c r="B384"/>
      <c r="C384" s="26"/>
      <c r="D384" s="4"/>
      <c r="E384" s="22"/>
      <c r="F384" s="22"/>
      <c r="G384" s="22"/>
      <c r="H384" s="183"/>
      <c r="I384" s="5"/>
      <c r="J384" s="200"/>
    </row>
    <row r="385" spans="1:10" s="13" customFormat="1" ht="18" customHeight="1">
      <c r="A385"/>
      <c r="B385"/>
      <c r="C385" s="26"/>
      <c r="D385" s="4"/>
      <c r="E385" s="22"/>
      <c r="F385" s="22"/>
      <c r="G385" s="22"/>
      <c r="H385" s="183"/>
      <c r="I385" s="5"/>
      <c r="J385" s="200"/>
    </row>
    <row r="386" spans="1:10" s="13" customFormat="1" ht="18" customHeight="1">
      <c r="A386"/>
      <c r="B386"/>
      <c r="C386" s="26"/>
      <c r="D386" s="4"/>
      <c r="E386" s="22"/>
      <c r="F386" s="22"/>
      <c r="G386" s="22"/>
      <c r="H386" s="183"/>
      <c r="I386" s="5"/>
      <c r="J386" s="200"/>
    </row>
    <row r="387" spans="1:10" s="13" customFormat="1" ht="18" customHeight="1">
      <c r="A387"/>
      <c r="B387"/>
      <c r="C387" s="26"/>
      <c r="D387" s="4"/>
      <c r="E387" s="22"/>
      <c r="F387" s="22"/>
      <c r="G387" s="22"/>
      <c r="H387" s="183"/>
      <c r="I387" s="5"/>
      <c r="J387" s="200"/>
    </row>
    <row r="388" spans="1:10" s="13" customFormat="1" ht="18" customHeight="1">
      <c r="A388"/>
      <c r="B388"/>
      <c r="C388" s="26"/>
      <c r="D388" s="4"/>
      <c r="E388" s="22"/>
      <c r="F388" s="22"/>
      <c r="G388" s="22"/>
      <c r="H388" s="183"/>
      <c r="I388" s="5"/>
      <c r="J388" s="200"/>
    </row>
    <row r="389" spans="1:10" s="13" customFormat="1" ht="18" customHeight="1">
      <c r="A389"/>
      <c r="B389"/>
      <c r="C389" s="26"/>
      <c r="D389" s="4"/>
      <c r="E389" s="22"/>
      <c r="F389" s="22"/>
      <c r="G389" s="22"/>
      <c r="H389" s="183"/>
      <c r="I389" s="5"/>
      <c r="J389" s="200"/>
    </row>
    <row r="390" spans="1:10" s="13" customFormat="1" ht="18" customHeight="1">
      <c r="A390"/>
      <c r="B390"/>
      <c r="C390" s="26"/>
      <c r="D390" s="4"/>
      <c r="E390" s="22"/>
      <c r="F390" s="22"/>
      <c r="G390" s="22"/>
      <c r="H390" s="183"/>
      <c r="I390" s="5"/>
      <c r="J390" s="200"/>
    </row>
    <row r="391" spans="1:10" s="13" customFormat="1" ht="18" customHeight="1">
      <c r="A391"/>
      <c r="B391"/>
      <c r="C391" s="26"/>
      <c r="D391" s="4"/>
      <c r="E391" s="22"/>
      <c r="F391" s="22"/>
      <c r="G391" s="22"/>
      <c r="H391" s="183"/>
      <c r="I391" s="5"/>
      <c r="J391" s="200"/>
    </row>
    <row r="392" spans="1:10" s="13" customFormat="1" ht="18" customHeight="1">
      <c r="A392"/>
      <c r="B392"/>
      <c r="C392" s="26"/>
      <c r="D392" s="4"/>
      <c r="E392" s="22"/>
      <c r="F392" s="22"/>
      <c r="G392" s="22"/>
      <c r="H392" s="183"/>
      <c r="I392" s="5"/>
      <c r="J392" s="200"/>
    </row>
    <row r="393" spans="1:10" s="13" customFormat="1" ht="18" customHeight="1">
      <c r="A393"/>
      <c r="B393"/>
      <c r="C393" s="26"/>
      <c r="D393" s="4"/>
      <c r="E393" s="22"/>
      <c r="F393" s="22"/>
      <c r="G393" s="22"/>
      <c r="H393" s="183"/>
      <c r="I393" s="5"/>
      <c r="J393" s="200"/>
    </row>
    <row r="394" spans="1:10" s="13" customFormat="1" ht="18" customHeight="1">
      <c r="A394"/>
      <c r="B394"/>
      <c r="C394" s="26"/>
      <c r="D394" s="4"/>
      <c r="E394" s="22"/>
      <c r="F394" s="22"/>
      <c r="G394" s="22"/>
      <c r="H394" s="183"/>
      <c r="I394" s="5"/>
      <c r="J394" s="200"/>
    </row>
    <row r="395" spans="1:10" s="13" customFormat="1" ht="18" customHeight="1">
      <c r="A395"/>
      <c r="B395"/>
      <c r="C395" s="26"/>
      <c r="D395" s="4"/>
      <c r="E395" s="22"/>
      <c r="F395" s="22"/>
      <c r="G395" s="22"/>
      <c r="H395" s="183"/>
      <c r="I395" s="5"/>
      <c r="J395" s="200"/>
    </row>
    <row r="396" spans="1:10" s="13" customFormat="1" ht="18" customHeight="1">
      <c r="A396"/>
      <c r="B396"/>
      <c r="C396" s="26"/>
      <c r="D396" s="4"/>
      <c r="E396" s="22"/>
      <c r="F396" s="22"/>
      <c r="G396" s="22"/>
      <c r="H396" s="183"/>
      <c r="I396" s="5"/>
      <c r="J396" s="200"/>
    </row>
    <row r="397" spans="1:10" s="13" customFormat="1" ht="18" customHeight="1">
      <c r="A397"/>
      <c r="B397"/>
      <c r="C397" s="26"/>
      <c r="D397" s="4"/>
      <c r="E397" s="22"/>
      <c r="F397" s="22"/>
      <c r="G397" s="22"/>
      <c r="H397" s="183"/>
      <c r="I397" s="5"/>
      <c r="J397" s="200"/>
    </row>
    <row r="398" spans="1:10" s="13" customFormat="1" ht="18" customHeight="1">
      <c r="A398"/>
      <c r="B398"/>
      <c r="C398" s="26"/>
      <c r="D398" s="4"/>
      <c r="E398" s="22"/>
      <c r="F398" s="22"/>
      <c r="G398" s="22"/>
      <c r="H398" s="183"/>
      <c r="I398" s="5"/>
      <c r="J398" s="200"/>
    </row>
    <row r="399" spans="1:10" s="13" customFormat="1" ht="18" customHeight="1">
      <c r="A399"/>
      <c r="B399"/>
      <c r="C399" s="26"/>
      <c r="D399" s="4"/>
      <c r="E399" s="22"/>
      <c r="F399" s="22"/>
      <c r="G399" s="22"/>
      <c r="H399" s="183"/>
      <c r="I399" s="5"/>
      <c r="J399" s="200"/>
    </row>
    <row r="400" spans="1:10" s="13" customFormat="1" ht="18" customHeight="1">
      <c r="A400"/>
      <c r="B400"/>
      <c r="C400" s="26"/>
      <c r="D400" s="4"/>
      <c r="E400" s="22"/>
      <c r="F400" s="22"/>
      <c r="G400" s="22"/>
      <c r="H400" s="183"/>
      <c r="I400" s="5"/>
      <c r="J400" s="200"/>
    </row>
    <row r="401" spans="1:10" s="13" customFormat="1" ht="18" customHeight="1">
      <c r="A401"/>
      <c r="B401"/>
      <c r="C401" s="26"/>
      <c r="D401" s="4"/>
      <c r="E401" s="22"/>
      <c r="F401" s="22"/>
      <c r="G401" s="22"/>
      <c r="H401" s="183"/>
      <c r="I401" s="5"/>
      <c r="J401" s="200"/>
    </row>
    <row r="402" spans="1:10" s="13" customFormat="1" ht="18" customHeight="1">
      <c r="A402"/>
      <c r="B402"/>
      <c r="C402" s="26"/>
      <c r="D402" s="4"/>
      <c r="E402" s="22"/>
      <c r="F402" s="22"/>
      <c r="G402" s="22"/>
      <c r="H402" s="183"/>
      <c r="I402" s="5"/>
      <c r="J402" s="200"/>
    </row>
    <row r="403" spans="1:10" s="13" customFormat="1" ht="18" customHeight="1">
      <c r="A403"/>
      <c r="B403"/>
      <c r="C403" s="26"/>
      <c r="D403" s="4"/>
      <c r="E403" s="22"/>
      <c r="F403" s="22"/>
      <c r="G403" s="22"/>
      <c r="H403" s="183"/>
      <c r="I403" s="5"/>
      <c r="J403" s="200"/>
    </row>
    <row r="404" spans="1:10" s="13" customFormat="1" ht="18" customHeight="1">
      <c r="A404"/>
      <c r="B404"/>
      <c r="C404" s="26"/>
      <c r="D404" s="4"/>
      <c r="E404" s="22"/>
      <c r="F404" s="22"/>
      <c r="G404" s="22"/>
      <c r="H404" s="183"/>
      <c r="I404" s="5"/>
      <c r="J404" s="200"/>
    </row>
    <row r="405" spans="1:10" s="13" customFormat="1" ht="18" customHeight="1">
      <c r="A405"/>
      <c r="B405"/>
      <c r="C405" s="26"/>
      <c r="D405" s="4"/>
      <c r="E405" s="22"/>
      <c r="F405" s="22"/>
      <c r="G405" s="22"/>
      <c r="H405" s="183"/>
      <c r="I405" s="5"/>
      <c r="J405" s="200"/>
    </row>
    <row r="406" spans="1:10" s="13" customFormat="1" ht="18" customHeight="1">
      <c r="A406"/>
      <c r="B406"/>
      <c r="C406" s="26"/>
      <c r="D406" s="4"/>
      <c r="E406" s="22"/>
      <c r="F406" s="22"/>
      <c r="G406" s="22"/>
      <c r="H406" s="183"/>
      <c r="I406" s="5"/>
      <c r="J406" s="200"/>
    </row>
    <row r="407" spans="1:10" s="13" customFormat="1" ht="18" customHeight="1">
      <c r="A407"/>
      <c r="B407"/>
      <c r="C407" s="26"/>
      <c r="D407" s="4"/>
      <c r="E407" s="22"/>
      <c r="F407" s="22"/>
      <c r="G407" s="22"/>
      <c r="H407" s="183"/>
      <c r="I407" s="5"/>
      <c r="J407" s="200"/>
    </row>
    <row r="408" spans="1:10" s="13" customFormat="1" ht="18" customHeight="1">
      <c r="A408"/>
      <c r="B408"/>
      <c r="C408" s="26"/>
      <c r="D408" s="4"/>
      <c r="E408" s="22"/>
      <c r="F408" s="22"/>
      <c r="G408" s="22"/>
      <c r="H408" s="183"/>
      <c r="I408" s="5"/>
      <c r="J408" s="200"/>
    </row>
    <row r="409" spans="1:10" s="13" customFormat="1" ht="18" customHeight="1">
      <c r="A409"/>
      <c r="B409"/>
      <c r="C409" s="26"/>
      <c r="D409" s="4"/>
      <c r="E409" s="22"/>
      <c r="F409" s="22"/>
      <c r="G409" s="22"/>
      <c r="H409" s="183"/>
      <c r="I409" s="5"/>
      <c r="J409" s="200"/>
    </row>
    <row r="410" spans="1:10" s="13" customFormat="1" ht="18" customHeight="1">
      <c r="A410"/>
      <c r="B410"/>
      <c r="C410" s="26"/>
      <c r="D410" s="4"/>
      <c r="E410" s="22"/>
      <c r="F410" s="22"/>
      <c r="G410" s="22"/>
      <c r="H410" s="183"/>
      <c r="I410" s="5"/>
      <c r="J410" s="200"/>
    </row>
    <row r="411" spans="1:10" s="13" customFormat="1" ht="18" customHeight="1">
      <c r="A411"/>
      <c r="B411"/>
      <c r="C411" s="26"/>
      <c r="D411" s="4"/>
      <c r="E411" s="22"/>
      <c r="F411" s="22"/>
      <c r="G411" s="22"/>
      <c r="H411" s="183"/>
      <c r="I411" s="5"/>
      <c r="J411" s="200"/>
    </row>
    <row r="412" spans="1:10" s="13" customFormat="1" ht="18" customHeight="1">
      <c r="A412"/>
      <c r="B412"/>
      <c r="C412" s="26"/>
      <c r="D412" s="4"/>
      <c r="E412" s="22"/>
      <c r="F412" s="22"/>
      <c r="G412" s="22"/>
      <c r="H412" s="183"/>
      <c r="I412" s="5"/>
      <c r="J412" s="200"/>
    </row>
    <row r="413" spans="1:10" s="13" customFormat="1" ht="18" customHeight="1">
      <c r="A413"/>
      <c r="B413"/>
      <c r="C413" s="26"/>
      <c r="D413" s="4"/>
      <c r="E413" s="22"/>
      <c r="F413" s="22"/>
      <c r="G413" s="22"/>
      <c r="H413" s="183"/>
      <c r="I413" s="5"/>
      <c r="J413" s="200"/>
    </row>
    <row r="414" spans="1:10" s="13" customFormat="1" ht="18" customHeight="1">
      <c r="A414"/>
      <c r="B414"/>
      <c r="C414" s="26"/>
      <c r="D414" s="4"/>
      <c r="E414" s="22"/>
      <c r="F414" s="22"/>
      <c r="G414" s="22"/>
      <c r="H414" s="183"/>
      <c r="I414" s="5"/>
      <c r="J414" s="200"/>
    </row>
    <row r="415" spans="1:10" s="13" customFormat="1" ht="18" customHeight="1">
      <c r="A415"/>
      <c r="B415"/>
      <c r="C415" s="26"/>
      <c r="D415" s="4"/>
      <c r="E415" s="22"/>
      <c r="F415" s="22"/>
      <c r="G415" s="22"/>
      <c r="H415" s="183"/>
      <c r="I415" s="5"/>
      <c r="J415" s="200"/>
    </row>
    <row r="416" spans="1:10" s="13" customFormat="1" ht="18" customHeight="1">
      <c r="A416"/>
      <c r="B416"/>
      <c r="C416" s="26"/>
      <c r="D416" s="4"/>
      <c r="E416" s="22"/>
      <c r="F416" s="22"/>
      <c r="G416" s="22"/>
      <c r="H416" s="183"/>
      <c r="I416" s="5"/>
      <c r="J416" s="200"/>
    </row>
    <row r="417" spans="1:10" s="13" customFormat="1" ht="18" customHeight="1">
      <c r="A417"/>
      <c r="B417"/>
      <c r="C417" s="26"/>
      <c r="D417" s="4"/>
      <c r="E417" s="22"/>
      <c r="F417" s="22"/>
      <c r="G417" s="22"/>
      <c r="H417" s="183"/>
      <c r="I417" s="5"/>
      <c r="J417" s="200"/>
    </row>
    <row r="418" spans="1:10" s="13" customFormat="1" ht="18" customHeight="1">
      <c r="A418"/>
      <c r="B418"/>
      <c r="C418" s="26"/>
      <c r="D418" s="4"/>
      <c r="E418" s="22"/>
      <c r="F418" s="22"/>
      <c r="G418" s="22"/>
      <c r="H418" s="183"/>
      <c r="I418" s="5"/>
      <c r="J418" s="200"/>
    </row>
    <row r="419" spans="1:10" s="13" customFormat="1" ht="18" customHeight="1">
      <c r="A419"/>
      <c r="B419"/>
      <c r="C419" s="26"/>
      <c r="D419" s="4"/>
      <c r="E419" s="22"/>
      <c r="F419" s="22"/>
      <c r="G419" s="22"/>
      <c r="H419" s="183"/>
      <c r="I419" s="5"/>
      <c r="J419" s="200"/>
    </row>
    <row r="420" spans="1:10" s="13" customFormat="1" ht="18" customHeight="1">
      <c r="A420"/>
      <c r="B420"/>
      <c r="C420" s="26"/>
      <c r="D420" s="4"/>
      <c r="E420" s="22"/>
      <c r="F420" s="22"/>
      <c r="G420" s="22"/>
      <c r="H420" s="183"/>
      <c r="I420" s="5"/>
      <c r="J420" s="200"/>
    </row>
    <row r="421" spans="1:10" s="13" customFormat="1" ht="18" customHeight="1">
      <c r="A421"/>
      <c r="B421"/>
      <c r="C421" s="26"/>
      <c r="D421" s="4"/>
      <c r="E421" s="22"/>
      <c r="F421" s="22"/>
      <c r="G421" s="22"/>
      <c r="H421" s="183"/>
      <c r="I421" s="5"/>
      <c r="J421" s="200"/>
    </row>
    <row r="422" spans="1:10" s="13" customFormat="1" ht="18" customHeight="1">
      <c r="A422"/>
      <c r="B422"/>
      <c r="C422" s="26"/>
      <c r="D422" s="4"/>
      <c r="E422" s="22"/>
      <c r="F422" s="22"/>
      <c r="G422" s="22"/>
      <c r="H422" s="183"/>
      <c r="I422" s="5"/>
      <c r="J422" s="200"/>
    </row>
    <row r="423" spans="1:10" s="13" customFormat="1" ht="18" customHeight="1">
      <c r="A423"/>
      <c r="B423"/>
      <c r="C423" s="26"/>
      <c r="D423" s="4"/>
      <c r="E423" s="22"/>
      <c r="F423" s="22"/>
      <c r="G423" s="22"/>
      <c r="H423" s="183"/>
      <c r="I423" s="5"/>
      <c r="J423" s="200"/>
    </row>
    <row r="424" spans="1:10" s="13" customFormat="1" ht="18" customHeight="1">
      <c r="A424"/>
      <c r="B424"/>
      <c r="C424" s="26"/>
      <c r="D424" s="4"/>
      <c r="E424" s="22"/>
      <c r="F424" s="22"/>
      <c r="G424" s="22"/>
      <c r="H424" s="183"/>
      <c r="I424" s="5"/>
      <c r="J424" s="200"/>
    </row>
    <row r="425" spans="1:10" s="13" customFormat="1" ht="18" customHeight="1">
      <c r="A425"/>
      <c r="B425"/>
      <c r="C425" s="26"/>
      <c r="D425" s="4"/>
      <c r="E425" s="22"/>
      <c r="F425" s="22"/>
      <c r="G425" s="22"/>
      <c r="H425" s="183"/>
      <c r="I425" s="5"/>
      <c r="J425" s="200"/>
    </row>
    <row r="426" spans="1:10" s="13" customFormat="1" ht="18" customHeight="1">
      <c r="A426"/>
      <c r="B426"/>
      <c r="C426" s="26"/>
      <c r="D426" s="4"/>
      <c r="E426" s="22"/>
      <c r="F426" s="22"/>
      <c r="G426" s="22"/>
      <c r="H426" s="183"/>
      <c r="I426" s="5"/>
      <c r="J426" s="200"/>
    </row>
    <row r="427" spans="1:10" s="13" customFormat="1" ht="18" customHeight="1">
      <c r="A427"/>
      <c r="B427"/>
      <c r="C427" s="26"/>
      <c r="D427" s="4"/>
      <c r="E427" s="22"/>
      <c r="F427" s="22"/>
      <c r="G427" s="22"/>
      <c r="H427" s="183"/>
      <c r="I427" s="5"/>
      <c r="J427" s="200"/>
    </row>
    <row r="428" spans="1:10" s="13" customFormat="1" ht="18" customHeight="1">
      <c r="A428"/>
      <c r="B428"/>
      <c r="C428" s="26"/>
      <c r="D428" s="4"/>
      <c r="E428" s="22"/>
      <c r="F428" s="22"/>
      <c r="G428" s="22"/>
      <c r="H428" s="183"/>
      <c r="I428" s="5"/>
      <c r="J428" s="200"/>
    </row>
    <row r="429" spans="1:10" s="13" customFormat="1" ht="18" customHeight="1">
      <c r="A429"/>
      <c r="B429"/>
      <c r="C429" s="26"/>
      <c r="D429" s="4"/>
      <c r="E429" s="22"/>
      <c r="F429" s="22"/>
      <c r="G429" s="22"/>
      <c r="H429" s="183"/>
      <c r="I429" s="5"/>
      <c r="J429" s="200"/>
    </row>
    <row r="430" spans="1:10" s="13" customFormat="1" ht="18" customHeight="1">
      <c r="A430"/>
      <c r="B430"/>
      <c r="C430" s="26"/>
      <c r="D430" s="4"/>
      <c r="E430" s="22"/>
      <c r="F430" s="22"/>
      <c r="G430" s="22"/>
      <c r="H430" s="183"/>
      <c r="I430" s="5"/>
      <c r="J430" s="200"/>
    </row>
    <row r="431" spans="1:10" s="13" customFormat="1" ht="18" customHeight="1">
      <c r="A431"/>
      <c r="B431"/>
      <c r="C431" s="26"/>
      <c r="D431" s="4"/>
      <c r="E431" s="22"/>
      <c r="F431" s="22"/>
      <c r="G431" s="22"/>
      <c r="H431" s="183"/>
      <c r="I431" s="5"/>
      <c r="J431" s="200"/>
    </row>
    <row r="432" spans="1:10" s="13" customFormat="1" ht="18" customHeight="1">
      <c r="A432"/>
      <c r="B432"/>
      <c r="C432" s="26"/>
      <c r="D432" s="4"/>
      <c r="E432" s="22"/>
      <c r="F432" s="22"/>
      <c r="G432" s="22"/>
      <c r="H432" s="183"/>
      <c r="I432" s="5"/>
      <c r="J432" s="200"/>
    </row>
    <row r="433" spans="1:10" s="13" customFormat="1" ht="18" customHeight="1">
      <c r="A433"/>
      <c r="B433"/>
      <c r="C433" s="26"/>
      <c r="D433" s="4"/>
      <c r="E433" s="22"/>
      <c r="F433" s="22"/>
      <c r="G433" s="22"/>
      <c r="H433" s="183"/>
      <c r="I433" s="5"/>
      <c r="J433" s="200"/>
    </row>
    <row r="434" spans="1:10" s="13" customFormat="1" ht="18" customHeight="1">
      <c r="A434"/>
      <c r="B434"/>
      <c r="C434" s="26"/>
      <c r="D434" s="4"/>
      <c r="E434" s="22"/>
      <c r="F434" s="22"/>
      <c r="G434" s="22"/>
      <c r="H434" s="183"/>
      <c r="I434" s="5"/>
      <c r="J434" s="200"/>
    </row>
    <row r="435" spans="1:10" s="13" customFormat="1" ht="18" customHeight="1">
      <c r="A435"/>
      <c r="B435"/>
      <c r="C435" s="26"/>
      <c r="D435" s="4"/>
      <c r="E435" s="22"/>
      <c r="F435" s="22"/>
      <c r="G435" s="22"/>
      <c r="H435" s="183"/>
      <c r="I435" s="5"/>
      <c r="J435" s="200"/>
    </row>
    <row r="436" spans="1:10" s="13" customFormat="1" ht="18" customHeight="1">
      <c r="A436"/>
      <c r="B436"/>
      <c r="C436" s="26"/>
      <c r="D436" s="4"/>
      <c r="E436" s="22"/>
      <c r="F436" s="22"/>
      <c r="G436" s="22"/>
      <c r="H436" s="183"/>
      <c r="I436" s="5"/>
      <c r="J436" s="200"/>
    </row>
    <row r="437" spans="1:10" s="13" customFormat="1" ht="18" customHeight="1">
      <c r="A437"/>
      <c r="B437"/>
      <c r="C437" s="26"/>
      <c r="D437" s="4"/>
      <c r="E437" s="22"/>
      <c r="F437" s="22"/>
      <c r="G437" s="22"/>
      <c r="H437" s="183"/>
      <c r="I437" s="5"/>
      <c r="J437" s="200"/>
    </row>
    <row r="438" spans="1:10" s="13" customFormat="1" ht="18" customHeight="1">
      <c r="A438"/>
      <c r="B438"/>
      <c r="C438" s="26"/>
      <c r="D438" s="4"/>
      <c r="E438" s="22"/>
      <c r="F438" s="22"/>
      <c r="G438" s="22"/>
      <c r="H438" s="183"/>
      <c r="I438" s="5"/>
      <c r="J438" s="200"/>
    </row>
    <row r="439" spans="1:10" s="13" customFormat="1" ht="18" customHeight="1">
      <c r="A439"/>
      <c r="B439"/>
      <c r="C439" s="26"/>
      <c r="D439" s="4"/>
      <c r="E439" s="22"/>
      <c r="F439" s="22"/>
      <c r="G439" s="22"/>
      <c r="H439" s="183"/>
      <c r="I439" s="5"/>
      <c r="J439" s="200"/>
    </row>
    <row r="440" spans="1:10" s="13" customFormat="1" ht="18" customHeight="1">
      <c r="A440"/>
      <c r="B440"/>
      <c r="C440" s="26"/>
      <c r="D440" s="4"/>
      <c r="E440" s="22"/>
      <c r="F440" s="22"/>
      <c r="G440" s="22"/>
      <c r="H440" s="183"/>
      <c r="I440" s="5"/>
      <c r="J440" s="200"/>
    </row>
    <row r="441" spans="1:10" s="13" customFormat="1" ht="18" customHeight="1">
      <c r="A441"/>
      <c r="B441"/>
      <c r="C441" s="26"/>
      <c r="D441" s="4"/>
      <c r="E441" s="22"/>
      <c r="F441" s="22"/>
      <c r="G441" s="22"/>
      <c r="H441" s="183"/>
      <c r="I441" s="5"/>
      <c r="J441" s="200"/>
    </row>
    <row r="442" spans="1:10" s="13" customFormat="1" ht="18" customHeight="1">
      <c r="A442"/>
      <c r="B442"/>
      <c r="C442" s="26"/>
      <c r="D442" s="4"/>
      <c r="E442" s="22"/>
      <c r="F442" s="22"/>
      <c r="G442" s="22"/>
      <c r="H442" s="183"/>
      <c r="I442" s="5"/>
      <c r="J442" s="200"/>
    </row>
    <row r="443" spans="1:10" s="13" customFormat="1" ht="18" customHeight="1">
      <c r="A443"/>
      <c r="B443"/>
      <c r="C443" s="26"/>
      <c r="D443" s="4"/>
      <c r="E443" s="22"/>
      <c r="F443" s="22"/>
      <c r="G443" s="22"/>
      <c r="H443" s="183"/>
      <c r="I443" s="5"/>
      <c r="J443" s="200"/>
    </row>
    <row r="444" spans="1:10" s="13" customFormat="1" ht="18" customHeight="1">
      <c r="A444"/>
      <c r="B444"/>
      <c r="C444" s="26"/>
      <c r="D444" s="4"/>
      <c r="E444" s="22"/>
      <c r="F444" s="22"/>
      <c r="G444" s="22"/>
      <c r="H444" s="183"/>
      <c r="I444" s="5"/>
      <c r="J444" s="200"/>
    </row>
    <row r="445" spans="1:10" s="13" customFormat="1" ht="18" customHeight="1">
      <c r="A445"/>
      <c r="B445"/>
      <c r="C445" s="26"/>
      <c r="D445" s="4"/>
      <c r="E445" s="22"/>
      <c r="F445" s="22"/>
      <c r="G445" s="22"/>
      <c r="H445" s="183"/>
      <c r="I445" s="5"/>
      <c r="J445" s="200"/>
    </row>
    <row r="446" spans="1:10" s="13" customFormat="1" ht="18" customHeight="1">
      <c r="A446"/>
      <c r="B446"/>
      <c r="C446" s="26"/>
      <c r="D446" s="4"/>
      <c r="E446" s="22"/>
      <c r="F446" s="22"/>
      <c r="G446" s="22"/>
      <c r="H446" s="183"/>
      <c r="I446" s="5"/>
      <c r="J446" s="200"/>
    </row>
    <row r="447" spans="1:10" s="13" customFormat="1" ht="18" customHeight="1">
      <c r="A447"/>
      <c r="B447"/>
      <c r="C447" s="26"/>
      <c r="D447" s="4"/>
      <c r="E447" s="22"/>
      <c r="F447" s="22"/>
      <c r="G447" s="22"/>
      <c r="H447" s="183"/>
      <c r="I447" s="5"/>
      <c r="J447" s="200"/>
    </row>
    <row r="448" spans="1:10" s="13" customFormat="1" ht="18" customHeight="1">
      <c r="A448"/>
      <c r="B448"/>
      <c r="C448" s="26"/>
      <c r="D448" s="4"/>
      <c r="E448" s="22"/>
      <c r="F448" s="22"/>
      <c r="G448" s="22"/>
      <c r="H448" s="183"/>
      <c r="I448" s="5"/>
      <c r="J448" s="200"/>
    </row>
    <row r="449" spans="1:10" s="13" customFormat="1" ht="18" customHeight="1">
      <c r="A449"/>
      <c r="B449"/>
      <c r="C449" s="26"/>
      <c r="D449" s="4"/>
      <c r="E449" s="22"/>
      <c r="F449" s="22"/>
      <c r="G449" s="22"/>
      <c r="H449" s="183"/>
      <c r="I449" s="5"/>
      <c r="J449" s="200"/>
    </row>
    <row r="450" spans="1:10" s="13" customFormat="1" ht="18" customHeight="1">
      <c r="A450"/>
      <c r="B450"/>
      <c r="C450" s="26"/>
      <c r="D450" s="4"/>
      <c r="E450" s="22"/>
      <c r="F450" s="22"/>
      <c r="G450" s="22"/>
      <c r="H450" s="183"/>
      <c r="I450" s="5"/>
      <c r="J450" s="200"/>
    </row>
    <row r="451" spans="1:10" s="13" customFormat="1" ht="18" customHeight="1">
      <c r="A451"/>
      <c r="B451"/>
      <c r="C451" s="26"/>
      <c r="D451" s="4"/>
      <c r="E451" s="22"/>
      <c r="F451" s="22"/>
      <c r="G451" s="22"/>
      <c r="H451" s="183"/>
      <c r="I451" s="5"/>
      <c r="J451" s="200"/>
    </row>
    <row r="452" spans="1:10" s="13" customFormat="1" ht="18" customHeight="1">
      <c r="A452"/>
      <c r="B452"/>
      <c r="C452" s="26"/>
      <c r="D452" s="4"/>
      <c r="E452" s="22"/>
      <c r="F452" s="22"/>
      <c r="G452" s="22"/>
      <c r="H452" s="183"/>
      <c r="I452" s="5"/>
      <c r="J452" s="200"/>
    </row>
    <row r="453" spans="1:10" s="13" customFormat="1" ht="18" customHeight="1">
      <c r="A453"/>
      <c r="B453"/>
      <c r="C453" s="26"/>
      <c r="D453" s="4"/>
      <c r="E453" s="22"/>
      <c r="F453" s="22"/>
      <c r="G453" s="22"/>
      <c r="H453" s="183"/>
      <c r="I453" s="5"/>
      <c r="J453" s="200"/>
    </row>
    <row r="454" spans="1:10" s="13" customFormat="1" ht="18" customHeight="1">
      <c r="A454"/>
      <c r="B454"/>
      <c r="C454" s="26"/>
      <c r="D454" s="4"/>
      <c r="E454" s="22"/>
      <c r="F454" s="22"/>
      <c r="G454" s="22"/>
      <c r="H454" s="183"/>
      <c r="I454" s="5"/>
      <c r="J454" s="200"/>
    </row>
    <row r="455" spans="1:10" s="13" customFormat="1" ht="18" customHeight="1">
      <c r="A455"/>
      <c r="B455"/>
      <c r="C455" s="26"/>
      <c r="D455" s="4"/>
      <c r="E455" s="22"/>
      <c r="F455" s="22"/>
      <c r="G455" s="22"/>
      <c r="H455" s="183"/>
      <c r="I455" s="5"/>
      <c r="J455" s="200"/>
    </row>
    <row r="456" spans="1:10" s="13" customFormat="1" ht="18" customHeight="1">
      <c r="A456"/>
      <c r="B456"/>
      <c r="C456" s="26"/>
      <c r="D456" s="4"/>
      <c r="E456" s="22"/>
      <c r="F456" s="22"/>
      <c r="G456" s="22"/>
      <c r="H456" s="183"/>
      <c r="I456" s="5"/>
      <c r="J456" s="200"/>
    </row>
    <row r="457" spans="1:10" s="13" customFormat="1" ht="18" customHeight="1">
      <c r="A457"/>
      <c r="B457"/>
      <c r="C457" s="26"/>
      <c r="D457" s="4"/>
      <c r="E457" s="22"/>
      <c r="F457" s="22"/>
      <c r="G457" s="22"/>
      <c r="H457" s="183"/>
      <c r="I457" s="5"/>
      <c r="J457" s="200"/>
    </row>
    <row r="458" spans="1:10" s="13" customFormat="1" ht="18" customHeight="1">
      <c r="A458"/>
      <c r="B458"/>
      <c r="C458" s="26"/>
      <c r="D458" s="4"/>
      <c r="E458" s="22"/>
      <c r="F458" s="22"/>
      <c r="G458" s="22"/>
      <c r="H458" s="183"/>
      <c r="I458" s="5"/>
      <c r="J458" s="200"/>
    </row>
    <row r="459" spans="1:10" s="13" customFormat="1" ht="18" customHeight="1">
      <c r="A459"/>
      <c r="B459"/>
      <c r="C459" s="26"/>
      <c r="D459" s="4"/>
      <c r="E459" s="22"/>
      <c r="F459" s="22"/>
      <c r="G459" s="22"/>
      <c r="H459" s="183"/>
      <c r="I459" s="5"/>
      <c r="J459" s="200"/>
    </row>
    <row r="460" spans="1:10" s="13" customFormat="1" ht="18" customHeight="1">
      <c r="A460"/>
      <c r="B460"/>
      <c r="C460" s="26"/>
      <c r="D460" s="4"/>
      <c r="E460" s="22"/>
      <c r="F460" s="22"/>
      <c r="G460" s="22"/>
      <c r="H460" s="183"/>
      <c r="I460" s="5"/>
      <c r="J460" s="200"/>
    </row>
    <row r="461" spans="1:10" s="13" customFormat="1" ht="18" customHeight="1">
      <c r="A461"/>
      <c r="B461"/>
      <c r="C461" s="26"/>
      <c r="D461" s="4"/>
      <c r="E461" s="22"/>
      <c r="F461" s="22"/>
      <c r="G461" s="22"/>
      <c r="H461" s="183"/>
      <c r="I461" s="5"/>
      <c r="J461" s="200"/>
    </row>
    <row r="462" spans="1:10" s="13" customFormat="1" ht="18" customHeight="1">
      <c r="A462"/>
      <c r="B462"/>
      <c r="C462" s="26"/>
      <c r="D462" s="4"/>
      <c r="E462" s="22"/>
      <c r="F462" s="22"/>
      <c r="G462" s="22"/>
      <c r="H462" s="183"/>
      <c r="I462" s="5"/>
      <c r="J462" s="200"/>
    </row>
    <row r="463" spans="1:10" s="13" customFormat="1" ht="18" customHeight="1">
      <c r="A463"/>
      <c r="B463"/>
      <c r="C463" s="26"/>
      <c r="D463" s="4"/>
      <c r="E463" s="22"/>
      <c r="F463" s="22"/>
      <c r="G463" s="22"/>
      <c r="H463" s="183"/>
      <c r="I463" s="5"/>
      <c r="J463" s="200"/>
    </row>
    <row r="464" spans="1:10" s="13" customFormat="1" ht="18" customHeight="1">
      <c r="A464"/>
      <c r="B464"/>
      <c r="C464" s="26"/>
      <c r="D464" s="4"/>
      <c r="E464" s="22"/>
      <c r="F464" s="22"/>
      <c r="G464" s="22"/>
      <c r="H464" s="183"/>
      <c r="I464" s="5"/>
      <c r="J464" s="200"/>
    </row>
    <row r="465" spans="1:10" s="13" customFormat="1" ht="18" customHeight="1">
      <c r="A465"/>
      <c r="B465"/>
      <c r="C465" s="26"/>
      <c r="D465" s="4"/>
      <c r="E465" s="22"/>
      <c r="F465" s="22"/>
      <c r="G465" s="22"/>
      <c r="H465" s="183"/>
      <c r="I465" s="5"/>
      <c r="J465" s="200"/>
    </row>
    <row r="466" spans="1:10" s="13" customFormat="1" ht="18" customHeight="1">
      <c r="A466"/>
      <c r="B466"/>
      <c r="C466" s="26"/>
      <c r="D466" s="4"/>
      <c r="E466" s="22"/>
      <c r="F466" s="22"/>
      <c r="G466" s="22"/>
      <c r="H466" s="183"/>
      <c r="I466" s="5"/>
      <c r="J466" s="200"/>
    </row>
    <row r="467" spans="1:10" s="13" customFormat="1" ht="18" customHeight="1">
      <c r="A467"/>
      <c r="B467"/>
      <c r="C467" s="26"/>
      <c r="D467" s="4"/>
      <c r="E467" s="22"/>
      <c r="F467" s="22"/>
      <c r="G467" s="22"/>
      <c r="H467" s="183"/>
      <c r="I467" s="5"/>
      <c r="J467" s="200"/>
    </row>
    <row r="468" spans="1:10" s="13" customFormat="1" ht="18" customHeight="1">
      <c r="A468"/>
      <c r="B468"/>
      <c r="C468" s="26"/>
      <c r="D468" s="4"/>
      <c r="E468" s="22"/>
      <c r="F468" s="22"/>
      <c r="G468" s="22"/>
      <c r="H468" s="183"/>
      <c r="I468" s="5"/>
      <c r="J468" s="200"/>
    </row>
    <row r="469" spans="1:10" s="13" customFormat="1" ht="18" customHeight="1">
      <c r="A469"/>
      <c r="B469"/>
      <c r="C469" s="26"/>
      <c r="D469" s="4"/>
      <c r="E469" s="22"/>
      <c r="F469" s="22"/>
      <c r="G469" s="22"/>
      <c r="H469" s="183"/>
      <c r="I469" s="5"/>
      <c r="J469" s="200"/>
    </row>
    <row r="470" spans="1:10" s="13" customFormat="1" ht="18" customHeight="1">
      <c r="A470"/>
      <c r="B470"/>
      <c r="C470" s="26"/>
      <c r="D470" s="4"/>
      <c r="E470" s="22"/>
      <c r="F470" s="22"/>
      <c r="G470" s="22"/>
      <c r="H470" s="183"/>
      <c r="I470" s="5"/>
      <c r="J470" s="200"/>
    </row>
    <row r="471" spans="1:10" s="13" customFormat="1" ht="18" customHeight="1">
      <c r="A471"/>
      <c r="B471"/>
      <c r="C471" s="26"/>
      <c r="D471" s="4"/>
      <c r="E471" s="22"/>
      <c r="F471" s="22"/>
      <c r="G471" s="22"/>
      <c r="H471" s="183"/>
      <c r="I471" s="5"/>
      <c r="J471" s="200"/>
    </row>
    <row r="472" spans="1:10" s="13" customFormat="1" ht="18" customHeight="1">
      <c r="A472"/>
      <c r="B472"/>
      <c r="C472" s="26"/>
      <c r="D472" s="4"/>
      <c r="E472" s="22"/>
      <c r="F472" s="22"/>
      <c r="G472" s="22"/>
      <c r="H472" s="183"/>
      <c r="I472" s="5"/>
      <c r="J472" s="200"/>
    </row>
    <row r="473" spans="1:10" s="13" customFormat="1" ht="18" customHeight="1">
      <c r="A473"/>
      <c r="B473"/>
      <c r="C473" s="26"/>
      <c r="D473" s="4"/>
      <c r="E473" s="22"/>
      <c r="F473" s="22"/>
      <c r="G473" s="22"/>
      <c r="H473" s="183"/>
      <c r="I473" s="5"/>
      <c r="J473" s="200"/>
    </row>
    <row r="474" spans="1:10" s="13" customFormat="1" ht="18" customHeight="1">
      <c r="A474"/>
      <c r="B474"/>
      <c r="C474" s="26"/>
      <c r="D474" s="4"/>
      <c r="E474" s="22"/>
      <c r="F474" s="22"/>
      <c r="G474" s="22"/>
      <c r="H474" s="183"/>
      <c r="I474" s="5"/>
      <c r="J474" s="200"/>
    </row>
    <row r="475" spans="1:10" s="13" customFormat="1" ht="18" customHeight="1">
      <c r="A475"/>
      <c r="B475"/>
      <c r="C475" s="26"/>
      <c r="D475" s="4"/>
      <c r="E475" s="22"/>
      <c r="F475" s="22"/>
      <c r="G475" s="22"/>
      <c r="H475" s="183"/>
      <c r="I475" s="5"/>
      <c r="J475" s="200"/>
    </row>
    <row r="476" spans="1:10" s="13" customFormat="1" ht="18" customHeight="1">
      <c r="A476"/>
      <c r="B476"/>
      <c r="C476" s="26"/>
      <c r="D476" s="4"/>
      <c r="E476" s="22"/>
      <c r="F476" s="22"/>
      <c r="G476" s="22"/>
      <c r="H476" s="183"/>
      <c r="I476" s="5"/>
      <c r="J476" s="200"/>
    </row>
    <row r="477" spans="1:10" s="13" customFormat="1" ht="18" customHeight="1">
      <c r="A477"/>
      <c r="B477"/>
      <c r="C477" s="26"/>
      <c r="D477" s="4"/>
      <c r="E477" s="22"/>
      <c r="F477" s="22"/>
      <c r="G477" s="22"/>
      <c r="H477" s="183"/>
      <c r="I477" s="5"/>
      <c r="J477" s="200"/>
    </row>
    <row r="478" spans="1:10" s="13" customFormat="1" ht="18" customHeight="1">
      <c r="A478"/>
      <c r="B478"/>
      <c r="C478" s="26"/>
      <c r="D478" s="4"/>
      <c r="E478" s="22"/>
      <c r="F478" s="22"/>
      <c r="G478" s="22"/>
      <c r="H478" s="183"/>
      <c r="I478" s="5"/>
      <c r="J478" s="200"/>
    </row>
    <row r="479" spans="1:10" s="13" customFormat="1" ht="18" customHeight="1">
      <c r="A479"/>
      <c r="B479"/>
      <c r="C479" s="26"/>
      <c r="D479" s="4"/>
      <c r="E479" s="22"/>
      <c r="F479" s="22"/>
      <c r="G479" s="22"/>
      <c r="H479" s="183"/>
      <c r="I479" s="5"/>
      <c r="J479" s="200"/>
    </row>
    <row r="480" spans="1:10" s="13" customFormat="1" ht="18" customHeight="1">
      <c r="A480"/>
      <c r="B480"/>
      <c r="C480" s="26"/>
      <c r="D480" s="4"/>
      <c r="E480" s="22"/>
      <c r="F480" s="22"/>
      <c r="G480" s="22"/>
      <c r="H480" s="183"/>
      <c r="I480" s="5"/>
      <c r="J480" s="200"/>
    </row>
    <row r="481" spans="1:10" s="13" customFormat="1" ht="18" customHeight="1">
      <c r="A481"/>
      <c r="B481"/>
      <c r="C481" s="26"/>
      <c r="D481" s="4"/>
      <c r="E481" s="22"/>
      <c r="F481" s="22"/>
      <c r="G481" s="22"/>
      <c r="H481" s="183"/>
      <c r="I481" s="5"/>
      <c r="J481" s="200"/>
    </row>
    <row r="482" spans="1:10" s="13" customFormat="1" ht="18" customHeight="1">
      <c r="A482"/>
      <c r="B482"/>
      <c r="C482" s="26"/>
      <c r="D482" s="4"/>
      <c r="E482" s="22"/>
      <c r="F482" s="22"/>
      <c r="G482" s="22"/>
      <c r="H482" s="183"/>
      <c r="I482" s="5"/>
      <c r="J482" s="200"/>
    </row>
    <row r="483" spans="1:10" s="13" customFormat="1" ht="18" customHeight="1">
      <c r="A483"/>
      <c r="B483"/>
      <c r="C483" s="26"/>
      <c r="D483" s="4"/>
      <c r="E483" s="22"/>
      <c r="F483" s="22"/>
      <c r="G483" s="22"/>
      <c r="H483" s="183"/>
      <c r="I483" s="5"/>
      <c r="J483" s="200"/>
    </row>
    <row r="484" spans="1:10" s="13" customFormat="1" ht="18" customHeight="1">
      <c r="A484"/>
      <c r="B484"/>
      <c r="C484" s="26"/>
      <c r="D484" s="4"/>
      <c r="E484" s="22"/>
      <c r="F484" s="22"/>
      <c r="G484" s="22"/>
      <c r="H484" s="183"/>
      <c r="I484" s="5"/>
      <c r="J484" s="200"/>
    </row>
    <row r="485" spans="1:10" s="13" customFormat="1" ht="18" customHeight="1">
      <c r="A485"/>
      <c r="B485"/>
      <c r="C485" s="26"/>
      <c r="D485" s="4"/>
      <c r="E485" s="22"/>
      <c r="F485" s="22"/>
      <c r="G485" s="22"/>
      <c r="H485" s="183"/>
      <c r="I485" s="5"/>
      <c r="J485" s="200"/>
    </row>
    <row r="486" spans="1:10" s="13" customFormat="1" ht="18" customHeight="1">
      <c r="A486"/>
      <c r="B486"/>
      <c r="C486" s="26"/>
      <c r="D486" s="4"/>
      <c r="E486" s="22"/>
      <c r="F486" s="22"/>
      <c r="G486" s="22"/>
      <c r="H486" s="183"/>
      <c r="I486" s="5"/>
      <c r="J486" s="200"/>
    </row>
    <row r="487" spans="1:10" s="13" customFormat="1" ht="18" customHeight="1">
      <c r="A487"/>
      <c r="B487"/>
      <c r="C487" s="26"/>
      <c r="D487" s="4"/>
      <c r="E487" s="22"/>
      <c r="F487" s="22"/>
      <c r="G487" s="22"/>
      <c r="H487" s="183"/>
      <c r="I487" s="5"/>
      <c r="J487" s="200"/>
    </row>
    <row r="488" spans="1:10" s="13" customFormat="1" ht="18" customHeight="1">
      <c r="A488"/>
      <c r="B488"/>
      <c r="C488" s="26"/>
      <c r="D488" s="4"/>
      <c r="E488" s="22"/>
      <c r="F488" s="22"/>
      <c r="G488" s="22"/>
      <c r="H488" s="183"/>
      <c r="I488" s="5"/>
      <c r="J488" s="200"/>
    </row>
    <row r="489" spans="1:10" s="13" customFormat="1" ht="18" customHeight="1">
      <c r="A489"/>
      <c r="B489"/>
      <c r="C489" s="26"/>
      <c r="D489" s="4"/>
      <c r="E489" s="22"/>
      <c r="F489" s="22"/>
      <c r="G489" s="22"/>
      <c r="H489" s="183"/>
      <c r="I489" s="5"/>
      <c r="J489" s="200"/>
    </row>
    <row r="490" spans="1:10" s="13" customFormat="1" ht="18" customHeight="1">
      <c r="A490"/>
      <c r="B490"/>
      <c r="C490" s="26"/>
      <c r="D490" s="4"/>
      <c r="E490" s="22"/>
      <c r="F490" s="22"/>
      <c r="G490" s="22"/>
      <c r="H490" s="183"/>
      <c r="I490" s="5"/>
      <c r="J490" s="200"/>
    </row>
    <row r="491" spans="1:10" s="13" customFormat="1" ht="18" customHeight="1">
      <c r="A491"/>
      <c r="B491"/>
      <c r="C491" s="26"/>
      <c r="D491" s="4"/>
      <c r="E491" s="22"/>
      <c r="F491" s="22"/>
      <c r="G491" s="22"/>
      <c r="H491" s="183"/>
      <c r="I491" s="5"/>
      <c r="J491" s="200"/>
    </row>
    <row r="492" spans="1:10" s="13" customFormat="1" ht="18" customHeight="1">
      <c r="A492"/>
      <c r="B492"/>
      <c r="C492" s="26"/>
      <c r="D492" s="4"/>
      <c r="E492" s="22"/>
      <c r="F492" s="22"/>
      <c r="G492" s="22"/>
      <c r="H492" s="183"/>
      <c r="I492" s="5"/>
      <c r="J492" s="200"/>
    </row>
    <row r="493" spans="1:10" s="13" customFormat="1" ht="18" customHeight="1">
      <c r="A493"/>
      <c r="B493"/>
      <c r="C493" s="26"/>
      <c r="D493" s="4"/>
      <c r="E493" s="22"/>
      <c r="F493" s="22"/>
      <c r="G493" s="22"/>
      <c r="H493" s="183"/>
      <c r="I493" s="5"/>
      <c r="J493" s="200"/>
    </row>
    <row r="494" spans="1:10" s="13" customFormat="1" ht="18" customHeight="1">
      <c r="A494"/>
      <c r="B494"/>
      <c r="C494" s="26"/>
      <c r="D494" s="4"/>
      <c r="E494" s="22"/>
      <c r="F494" s="22"/>
      <c r="G494" s="22"/>
      <c r="H494" s="183"/>
      <c r="I494" s="5"/>
      <c r="J494" s="200"/>
    </row>
    <row r="495" spans="1:10" s="13" customFormat="1" ht="18" customHeight="1">
      <c r="A495"/>
      <c r="B495"/>
      <c r="C495" s="26"/>
      <c r="D495" s="4"/>
      <c r="E495" s="22"/>
      <c r="F495" s="22"/>
      <c r="G495" s="22"/>
      <c r="H495" s="183"/>
      <c r="I495" s="5"/>
      <c r="J495" s="200"/>
    </row>
    <row r="496" spans="1:10" s="13" customFormat="1" ht="18" customHeight="1">
      <c r="A496"/>
      <c r="B496"/>
      <c r="C496" s="26"/>
      <c r="D496" s="4"/>
      <c r="E496" s="22"/>
      <c r="F496" s="22"/>
      <c r="G496" s="22"/>
      <c r="H496" s="183"/>
      <c r="I496" s="5"/>
      <c r="J496" s="200"/>
    </row>
    <row r="497" spans="1:10" s="13" customFormat="1" ht="18" customHeight="1">
      <c r="A497"/>
      <c r="B497"/>
      <c r="C497" s="26"/>
      <c r="D497" s="4"/>
      <c r="E497" s="22"/>
      <c r="F497" s="22"/>
      <c r="G497" s="22"/>
      <c r="H497" s="183"/>
      <c r="I497" s="5"/>
      <c r="J497" s="200"/>
    </row>
    <row r="498" spans="1:10" s="13" customFormat="1" ht="18" customHeight="1">
      <c r="A498"/>
      <c r="B498"/>
      <c r="C498" s="26"/>
      <c r="D498" s="4"/>
      <c r="E498" s="22"/>
      <c r="F498" s="22"/>
      <c r="G498" s="22"/>
      <c r="H498" s="183"/>
      <c r="I498" s="5"/>
      <c r="J498" s="200"/>
    </row>
    <row r="499" spans="1:10" s="13" customFormat="1" ht="18" customHeight="1">
      <c r="A499"/>
      <c r="B499"/>
      <c r="C499" s="26"/>
      <c r="D499" s="4"/>
      <c r="E499" s="22"/>
      <c r="F499" s="22"/>
      <c r="G499" s="22"/>
      <c r="H499" s="183"/>
      <c r="I499" s="5"/>
      <c r="J499" s="200"/>
    </row>
    <row r="500" spans="1:10" s="13" customFormat="1" ht="18" customHeight="1">
      <c r="A500"/>
      <c r="B500"/>
      <c r="C500" s="26"/>
      <c r="D500" s="4"/>
      <c r="E500" s="22"/>
      <c r="F500" s="22"/>
      <c r="G500" s="22"/>
      <c r="H500" s="183"/>
      <c r="I500" s="5"/>
      <c r="J500" s="200"/>
    </row>
    <row r="501" spans="1:10" s="13" customFormat="1" ht="18" customHeight="1">
      <c r="A501"/>
      <c r="B501"/>
      <c r="C501" s="26"/>
      <c r="D501" s="4"/>
      <c r="E501" s="22"/>
      <c r="F501" s="22"/>
      <c r="G501" s="22"/>
      <c r="H501" s="183"/>
      <c r="I501" s="5"/>
      <c r="J501" s="200"/>
    </row>
    <row r="502" spans="1:10" s="13" customFormat="1" ht="18" customHeight="1">
      <c r="A502"/>
      <c r="B502"/>
      <c r="C502" s="26"/>
      <c r="D502" s="4"/>
      <c r="E502" s="22"/>
      <c r="F502" s="22"/>
      <c r="G502" s="22"/>
      <c r="H502" s="183"/>
      <c r="I502" s="5"/>
      <c r="J502" s="200"/>
    </row>
    <row r="503" spans="1:10" s="13" customFormat="1" ht="18" customHeight="1">
      <c r="A503"/>
      <c r="B503"/>
      <c r="C503" s="26"/>
      <c r="D503" s="4"/>
      <c r="E503" s="22"/>
      <c r="F503" s="22"/>
      <c r="G503" s="22"/>
      <c r="H503" s="183"/>
      <c r="I503" s="5"/>
      <c r="J503" s="200"/>
    </row>
    <row r="504" spans="1:10" s="13" customFormat="1" ht="18" customHeight="1">
      <c r="A504"/>
      <c r="B504"/>
      <c r="C504" s="26"/>
      <c r="D504" s="4"/>
      <c r="E504" s="22"/>
      <c r="F504" s="22"/>
      <c r="G504" s="22"/>
      <c r="H504" s="183"/>
      <c r="I504" s="5"/>
      <c r="J504" s="200"/>
    </row>
    <row r="505" spans="1:10" s="13" customFormat="1" ht="18" customHeight="1">
      <c r="A505"/>
      <c r="B505"/>
      <c r="C505" s="26"/>
      <c r="D505" s="4"/>
      <c r="E505" s="22"/>
      <c r="F505" s="22"/>
      <c r="G505" s="22"/>
      <c r="H505" s="183"/>
      <c r="I505" s="5"/>
      <c r="J505" s="200"/>
    </row>
    <row r="506" spans="1:10" s="13" customFormat="1" ht="18" customHeight="1">
      <c r="A506"/>
      <c r="B506"/>
      <c r="C506" s="26"/>
      <c r="D506" s="4"/>
      <c r="E506" s="22"/>
      <c r="F506" s="22"/>
      <c r="G506" s="22"/>
      <c r="H506" s="183"/>
      <c r="I506" s="5"/>
      <c r="J506" s="200"/>
    </row>
    <row r="507" spans="1:10" s="13" customFormat="1" ht="18" customHeight="1">
      <c r="A507"/>
      <c r="B507"/>
      <c r="C507" s="26"/>
      <c r="D507" s="4"/>
      <c r="E507" s="22"/>
      <c r="F507" s="22"/>
      <c r="G507" s="22"/>
      <c r="H507" s="183"/>
      <c r="I507" s="5"/>
      <c r="J507" s="200"/>
    </row>
    <row r="508" spans="1:10" s="13" customFormat="1" ht="18" customHeight="1">
      <c r="A508"/>
      <c r="B508"/>
      <c r="C508" s="26"/>
      <c r="D508" s="4"/>
      <c r="E508" s="22"/>
      <c r="F508" s="22"/>
      <c r="G508" s="22"/>
      <c r="H508" s="183"/>
      <c r="I508" s="5"/>
      <c r="J508" s="200"/>
    </row>
    <row r="509" spans="1:10" s="13" customFormat="1" ht="18" customHeight="1">
      <c r="A509"/>
      <c r="B509"/>
      <c r="C509" s="26"/>
      <c r="D509" s="4"/>
      <c r="E509" s="22"/>
      <c r="F509" s="22"/>
      <c r="G509" s="22"/>
      <c r="H509" s="183"/>
      <c r="I509" s="5"/>
      <c r="J509" s="200"/>
    </row>
    <row r="510" spans="1:10" s="13" customFormat="1" ht="18" customHeight="1">
      <c r="A510"/>
      <c r="B510"/>
      <c r="C510" s="26"/>
      <c r="D510" s="4"/>
      <c r="E510" s="22"/>
      <c r="F510" s="22"/>
      <c r="G510" s="22"/>
      <c r="H510" s="183"/>
      <c r="I510" s="5"/>
      <c r="J510" s="200"/>
    </row>
    <row r="511" spans="1:10" s="13" customFormat="1" ht="18" customHeight="1">
      <c r="A511"/>
      <c r="B511"/>
      <c r="C511" s="26"/>
      <c r="D511" s="4"/>
      <c r="E511" s="22"/>
      <c r="F511" s="22"/>
      <c r="G511" s="22"/>
      <c r="H511" s="183"/>
      <c r="I511" s="5"/>
      <c r="J511" s="200"/>
    </row>
    <row r="512" spans="1:10" s="13" customFormat="1" ht="18" customHeight="1">
      <c r="A512"/>
      <c r="B512"/>
      <c r="C512" s="26"/>
      <c r="D512" s="4"/>
      <c r="E512" s="22"/>
      <c r="F512" s="22"/>
      <c r="G512" s="22"/>
      <c r="H512" s="183"/>
      <c r="I512" s="5"/>
      <c r="J512" s="200"/>
    </row>
    <row r="513" spans="1:10" s="13" customFormat="1" ht="18" customHeight="1">
      <c r="A513"/>
      <c r="B513"/>
      <c r="C513" s="26"/>
      <c r="D513" s="4"/>
      <c r="E513" s="22"/>
      <c r="F513" s="22"/>
      <c r="G513" s="22"/>
      <c r="H513" s="183"/>
      <c r="I513" s="5"/>
      <c r="J513" s="200"/>
    </row>
    <row r="514" spans="1:10" s="13" customFormat="1" ht="18" customHeight="1">
      <c r="A514"/>
      <c r="B514"/>
      <c r="C514" s="26"/>
      <c r="D514" s="4"/>
      <c r="E514" s="22"/>
      <c r="F514" s="22"/>
      <c r="G514" s="22"/>
      <c r="H514" s="183"/>
      <c r="I514" s="5"/>
      <c r="J514" s="200"/>
    </row>
    <row r="515" spans="1:10" s="13" customFormat="1" ht="18" customHeight="1">
      <c r="A515"/>
      <c r="B515"/>
      <c r="C515" s="26"/>
      <c r="D515" s="4"/>
      <c r="E515" s="22"/>
      <c r="F515" s="22"/>
      <c r="G515" s="22"/>
      <c r="H515" s="183"/>
      <c r="I515" s="5"/>
      <c r="J515" s="200"/>
    </row>
    <row r="516" spans="1:10" s="13" customFormat="1" ht="18" customHeight="1">
      <c r="A516"/>
      <c r="B516"/>
      <c r="C516" s="26"/>
      <c r="D516" s="4"/>
      <c r="E516" s="22"/>
      <c r="F516" s="22"/>
      <c r="G516" s="22"/>
      <c r="H516" s="183"/>
      <c r="I516" s="5"/>
      <c r="J516" s="200"/>
    </row>
    <row r="517" spans="1:10" s="13" customFormat="1" ht="18" customHeight="1">
      <c r="A517"/>
      <c r="B517"/>
      <c r="C517" s="26"/>
      <c r="D517" s="4"/>
      <c r="E517" s="22"/>
      <c r="F517" s="22"/>
      <c r="G517" s="22"/>
      <c r="H517" s="183"/>
      <c r="I517" s="5"/>
      <c r="J517" s="200"/>
    </row>
    <row r="518" spans="1:10" s="13" customFormat="1" ht="18" customHeight="1">
      <c r="A518"/>
      <c r="B518"/>
      <c r="C518" s="26"/>
      <c r="D518" s="4"/>
      <c r="E518" s="22"/>
      <c r="F518" s="22"/>
      <c r="G518" s="22"/>
      <c r="H518" s="183"/>
      <c r="I518" s="5"/>
      <c r="J518" s="200"/>
    </row>
    <row r="519" spans="1:10" s="13" customFormat="1" ht="18" customHeight="1">
      <c r="A519"/>
      <c r="B519"/>
      <c r="C519" s="26"/>
      <c r="D519" s="4"/>
      <c r="E519" s="22"/>
      <c r="F519" s="22"/>
      <c r="G519" s="22"/>
      <c r="H519" s="183"/>
      <c r="I519" s="5"/>
      <c r="J519" s="200"/>
    </row>
    <row r="520" spans="1:10" s="13" customFormat="1" ht="18" customHeight="1">
      <c r="A520"/>
      <c r="B520"/>
      <c r="C520" s="26"/>
      <c r="D520" s="4"/>
      <c r="E520" s="22"/>
      <c r="F520" s="22"/>
      <c r="G520" s="22"/>
      <c r="H520" s="183"/>
      <c r="I520" s="5"/>
      <c r="J520" s="200"/>
    </row>
    <row r="521" spans="1:10" s="13" customFormat="1" ht="18" customHeight="1">
      <c r="A521"/>
      <c r="B521"/>
      <c r="C521" s="26"/>
      <c r="D521" s="4"/>
      <c r="E521" s="22"/>
      <c r="F521" s="22"/>
      <c r="G521" s="22"/>
      <c r="H521" s="183"/>
      <c r="I521" s="5"/>
      <c r="J521" s="200"/>
    </row>
    <row r="522" spans="1:10" s="13" customFormat="1" ht="18" customHeight="1">
      <c r="A522"/>
      <c r="B522"/>
      <c r="C522" s="26"/>
      <c r="D522" s="4"/>
      <c r="E522" s="22"/>
      <c r="F522" s="22"/>
      <c r="G522" s="22"/>
      <c r="H522" s="183"/>
      <c r="I522" s="5"/>
      <c r="J522" s="200"/>
    </row>
    <row r="523" spans="1:10" s="13" customFormat="1" ht="18" customHeight="1">
      <c r="A523"/>
      <c r="B523"/>
      <c r="C523" s="26"/>
      <c r="D523" s="4"/>
      <c r="E523" s="22"/>
      <c r="F523" s="22"/>
      <c r="G523" s="22"/>
      <c r="H523" s="183"/>
      <c r="I523" s="5"/>
      <c r="J523" s="200"/>
    </row>
    <row r="524" spans="1:10" s="13" customFormat="1" ht="18" customHeight="1">
      <c r="A524"/>
      <c r="B524"/>
      <c r="C524" s="26"/>
      <c r="D524" s="4"/>
      <c r="E524" s="22"/>
      <c r="F524" s="22"/>
      <c r="G524" s="22"/>
      <c r="H524" s="183"/>
      <c r="I524" s="5"/>
      <c r="J524" s="200"/>
    </row>
    <row r="525" spans="1:10" s="13" customFormat="1" ht="18" customHeight="1">
      <c r="A525"/>
      <c r="B525"/>
      <c r="C525" s="26"/>
      <c r="D525" s="4"/>
      <c r="E525" s="22"/>
      <c r="F525" s="22"/>
      <c r="G525" s="22"/>
      <c r="H525" s="183"/>
      <c r="I525" s="5"/>
      <c r="J525" s="200"/>
    </row>
    <row r="526" spans="1:10" s="13" customFormat="1" ht="18" customHeight="1">
      <c r="A526"/>
      <c r="B526"/>
      <c r="C526" s="26"/>
      <c r="D526" s="4"/>
      <c r="E526" s="22"/>
      <c r="F526" s="22"/>
      <c r="G526" s="22"/>
      <c r="H526" s="183"/>
      <c r="I526" s="5"/>
      <c r="J526" s="200"/>
    </row>
    <row r="527" spans="1:10" s="13" customFormat="1" ht="18" customHeight="1">
      <c r="A527"/>
      <c r="B527"/>
      <c r="C527" s="26"/>
      <c r="D527" s="4"/>
      <c r="E527" s="22"/>
      <c r="F527" s="22"/>
      <c r="G527" s="22"/>
      <c r="H527" s="183"/>
      <c r="I527" s="5"/>
      <c r="J527" s="200"/>
    </row>
    <row r="528" spans="1:10" s="13" customFormat="1" ht="18" customHeight="1">
      <c r="A528"/>
      <c r="B528"/>
      <c r="C528" s="26"/>
      <c r="D528" s="4"/>
      <c r="E528" s="22"/>
      <c r="F528" s="22"/>
      <c r="G528" s="22"/>
      <c r="H528" s="183"/>
      <c r="I528" s="5"/>
      <c r="J528" s="200"/>
    </row>
    <row r="529" spans="1:10" s="13" customFormat="1" ht="18" customHeight="1">
      <c r="A529"/>
      <c r="B529"/>
      <c r="C529" s="26"/>
      <c r="D529" s="4"/>
      <c r="E529" s="22"/>
      <c r="F529" s="22"/>
      <c r="G529" s="22"/>
      <c r="H529" s="183"/>
      <c r="I529" s="5"/>
      <c r="J529" s="200"/>
    </row>
    <row r="530" spans="1:10" s="13" customFormat="1" ht="18" customHeight="1">
      <c r="A530"/>
      <c r="B530"/>
      <c r="C530" s="26"/>
      <c r="D530" s="4"/>
      <c r="E530" s="22"/>
      <c r="F530" s="22"/>
      <c r="G530" s="22"/>
      <c r="H530" s="183"/>
      <c r="I530" s="5"/>
      <c r="J530" s="200"/>
    </row>
    <row r="531" spans="1:10" s="13" customFormat="1" ht="18" customHeight="1">
      <c r="A531"/>
      <c r="B531"/>
      <c r="C531" s="26"/>
      <c r="D531" s="4"/>
      <c r="E531" s="22"/>
      <c r="F531" s="22"/>
      <c r="G531" s="22"/>
      <c r="H531" s="183"/>
      <c r="I531" s="5"/>
      <c r="J531" s="200"/>
    </row>
    <row r="532" spans="1:10" s="13" customFormat="1" ht="18" customHeight="1">
      <c r="A532"/>
      <c r="B532"/>
      <c r="C532" s="26"/>
      <c r="D532" s="4"/>
      <c r="E532" s="22"/>
      <c r="F532" s="22"/>
      <c r="G532" s="22"/>
      <c r="H532" s="183"/>
      <c r="I532" s="5"/>
      <c r="J532" s="200"/>
    </row>
    <row r="533" spans="1:10" s="13" customFormat="1" ht="18" customHeight="1">
      <c r="A533"/>
      <c r="B533"/>
      <c r="C533" s="26"/>
      <c r="D533" s="4"/>
      <c r="E533" s="22"/>
      <c r="F533" s="22"/>
      <c r="G533" s="22"/>
      <c r="H533" s="183"/>
      <c r="I533" s="5"/>
      <c r="J533" s="200"/>
    </row>
    <row r="534" spans="1:10" s="13" customFormat="1" ht="18" customHeight="1">
      <c r="A534"/>
      <c r="B534"/>
      <c r="C534" s="26"/>
      <c r="D534" s="4"/>
      <c r="E534" s="22"/>
      <c r="F534" s="22"/>
      <c r="G534" s="22"/>
      <c r="H534" s="183"/>
      <c r="I534" s="5"/>
      <c r="J534" s="200"/>
    </row>
    <row r="535" spans="1:10" s="13" customFormat="1" ht="18" customHeight="1">
      <c r="A535"/>
      <c r="B535"/>
      <c r="C535" s="26"/>
      <c r="D535" s="4"/>
      <c r="E535" s="22"/>
      <c r="F535" s="22"/>
      <c r="G535" s="22"/>
      <c r="H535" s="183"/>
      <c r="I535" s="5"/>
      <c r="J535" s="200"/>
    </row>
    <row r="536" spans="1:10" s="13" customFormat="1" ht="18" customHeight="1">
      <c r="A536"/>
      <c r="B536"/>
      <c r="C536" s="26"/>
      <c r="D536" s="4"/>
      <c r="E536" s="22"/>
      <c r="F536" s="22"/>
      <c r="G536" s="22"/>
      <c r="H536" s="183"/>
      <c r="I536" s="5"/>
      <c r="J536" s="200"/>
    </row>
    <row r="537" spans="1:10" s="13" customFormat="1" ht="18" customHeight="1">
      <c r="A537"/>
      <c r="B537"/>
      <c r="C537" s="26"/>
      <c r="D537" s="4"/>
      <c r="E537" s="22"/>
      <c r="F537" s="22"/>
      <c r="G537" s="22"/>
      <c r="H537" s="183"/>
      <c r="I537" s="5"/>
      <c r="J537" s="200"/>
    </row>
    <row r="538" spans="1:10" s="13" customFormat="1" ht="18" customHeight="1">
      <c r="A538"/>
      <c r="B538"/>
      <c r="C538" s="26"/>
      <c r="D538" s="4"/>
      <c r="E538" s="22"/>
      <c r="F538" s="22"/>
      <c r="G538" s="22"/>
      <c r="H538" s="183"/>
      <c r="I538" s="5"/>
      <c r="J538" s="200"/>
    </row>
    <row r="539" spans="1:10" s="13" customFormat="1" ht="18" customHeight="1">
      <c r="A539"/>
      <c r="B539"/>
      <c r="C539" s="26"/>
      <c r="D539" s="4"/>
      <c r="E539" s="22"/>
      <c r="F539" s="22"/>
      <c r="G539" s="22"/>
      <c r="H539" s="183"/>
      <c r="I539" s="5"/>
      <c r="J539" s="200"/>
    </row>
    <row r="540" spans="1:10" s="13" customFormat="1" ht="18" customHeight="1">
      <c r="A540"/>
      <c r="B540"/>
      <c r="C540" s="26"/>
      <c r="D540" s="4"/>
      <c r="E540" s="22"/>
      <c r="F540" s="22"/>
      <c r="G540" s="22"/>
      <c r="H540" s="183"/>
      <c r="I540" s="5"/>
      <c r="J540" s="200"/>
    </row>
    <row r="541" spans="1:10" s="13" customFormat="1" ht="18" customHeight="1">
      <c r="A541"/>
      <c r="B541"/>
      <c r="C541" s="26"/>
      <c r="D541" s="4"/>
      <c r="E541" s="22"/>
      <c r="F541" s="22"/>
      <c r="G541" s="22"/>
      <c r="H541" s="183"/>
      <c r="I541" s="5"/>
      <c r="J541" s="200"/>
    </row>
    <row r="542" spans="1:10" s="13" customFormat="1" ht="18" customHeight="1">
      <c r="A542"/>
      <c r="B542"/>
      <c r="C542" s="26"/>
      <c r="D542" s="4"/>
      <c r="E542" s="22"/>
      <c r="F542" s="22"/>
      <c r="G542" s="22"/>
      <c r="H542" s="183"/>
      <c r="I542" s="5"/>
      <c r="J542" s="200"/>
    </row>
    <row r="543" spans="1:10" s="13" customFormat="1" ht="18" customHeight="1">
      <c r="A543"/>
      <c r="B543"/>
      <c r="C543" s="26"/>
      <c r="D543" s="4"/>
      <c r="E543" s="22"/>
      <c r="F543" s="22"/>
      <c r="G543" s="22"/>
      <c r="H543" s="183"/>
      <c r="I543" s="5"/>
      <c r="J543" s="200"/>
    </row>
    <row r="544" spans="1:10" s="13" customFormat="1" ht="18" customHeight="1">
      <c r="A544"/>
      <c r="B544"/>
      <c r="C544" s="26"/>
      <c r="D544" s="4"/>
      <c r="E544" s="22"/>
      <c r="F544" s="22"/>
      <c r="G544" s="22"/>
      <c r="H544" s="183"/>
      <c r="I544" s="5"/>
      <c r="J544" s="200"/>
    </row>
    <row r="545" spans="1:10" s="13" customFormat="1" ht="18" customHeight="1">
      <c r="A545"/>
      <c r="B545"/>
      <c r="C545" s="26"/>
      <c r="D545" s="4"/>
      <c r="E545" s="22"/>
      <c r="F545" s="22"/>
      <c r="G545" s="22"/>
      <c r="H545" s="183"/>
      <c r="I545" s="5"/>
      <c r="J545" s="200"/>
    </row>
    <row r="546" spans="1:10" s="13" customFormat="1" ht="18" customHeight="1">
      <c r="A546"/>
      <c r="B546"/>
      <c r="C546" s="26"/>
      <c r="D546" s="4"/>
      <c r="E546" s="22"/>
      <c r="F546" s="22"/>
      <c r="G546" s="22"/>
      <c r="H546" s="183"/>
      <c r="I546" s="5"/>
      <c r="J546" s="200"/>
    </row>
    <row r="547" spans="1:10" s="13" customFormat="1" ht="18" customHeight="1">
      <c r="A547"/>
      <c r="B547"/>
      <c r="C547" s="26"/>
      <c r="D547" s="4"/>
      <c r="E547" s="22"/>
      <c r="F547" s="22"/>
      <c r="G547" s="22"/>
      <c r="H547" s="183"/>
      <c r="I547" s="5"/>
      <c r="J547" s="200"/>
    </row>
    <row r="548" spans="1:10" s="13" customFormat="1" ht="18" customHeight="1">
      <c r="A548"/>
      <c r="B548"/>
      <c r="C548" s="26"/>
      <c r="D548" s="4"/>
      <c r="E548" s="22"/>
      <c r="F548" s="22"/>
      <c r="G548" s="22"/>
      <c r="H548" s="183"/>
      <c r="I548" s="5"/>
      <c r="J548" s="200"/>
    </row>
    <row r="549" spans="1:10" s="13" customFormat="1" ht="18" customHeight="1">
      <c r="A549"/>
      <c r="B549"/>
      <c r="C549" s="26"/>
      <c r="D549" s="4"/>
      <c r="E549" s="22"/>
      <c r="F549" s="22"/>
      <c r="G549" s="22"/>
      <c r="H549" s="183"/>
      <c r="I549" s="5"/>
      <c r="J549" s="200"/>
    </row>
    <row r="550" spans="1:10" s="13" customFormat="1" ht="18" customHeight="1">
      <c r="A550"/>
      <c r="B550"/>
      <c r="C550" s="26"/>
      <c r="D550" s="4"/>
      <c r="E550" s="22"/>
      <c r="F550" s="22"/>
      <c r="G550" s="22"/>
      <c r="H550" s="183"/>
      <c r="I550" s="5"/>
      <c r="J550" s="200"/>
    </row>
    <row r="551" spans="1:10" s="13" customFormat="1" ht="18" customHeight="1">
      <c r="A551"/>
      <c r="B551"/>
      <c r="C551" s="26"/>
      <c r="D551" s="4"/>
      <c r="E551" s="22"/>
      <c r="F551" s="22"/>
      <c r="G551" s="22"/>
      <c r="H551" s="183"/>
      <c r="I551" s="5"/>
      <c r="J551" s="200"/>
    </row>
    <row r="552" spans="1:10" s="13" customFormat="1" ht="18" customHeight="1">
      <c r="A552"/>
      <c r="B552"/>
      <c r="C552" s="26"/>
      <c r="D552" s="4"/>
      <c r="E552" s="22"/>
      <c r="F552" s="22"/>
      <c r="G552" s="22"/>
      <c r="H552" s="183"/>
      <c r="I552" s="5"/>
      <c r="J552" s="200"/>
    </row>
    <row r="553" spans="1:10" s="13" customFormat="1" ht="18" customHeight="1">
      <c r="A553"/>
      <c r="B553"/>
      <c r="C553" s="26"/>
      <c r="D553" s="4"/>
      <c r="E553" s="22"/>
      <c r="F553" s="22"/>
      <c r="G553" s="22"/>
      <c r="H553" s="183"/>
      <c r="I553" s="5"/>
      <c r="J553" s="200"/>
    </row>
    <row r="554" spans="1:10" s="13" customFormat="1" ht="18" customHeight="1">
      <c r="A554"/>
      <c r="B554"/>
      <c r="C554" s="26"/>
      <c r="D554" s="4"/>
      <c r="E554" s="22"/>
      <c r="F554" s="22"/>
      <c r="G554" s="22"/>
      <c r="H554" s="183"/>
      <c r="I554" s="5"/>
      <c r="J554" s="200"/>
    </row>
    <row r="555" spans="1:10" s="13" customFormat="1" ht="18" customHeight="1">
      <c r="A555"/>
      <c r="B555"/>
      <c r="C555" s="26"/>
      <c r="D555" s="4"/>
      <c r="E555" s="22"/>
      <c r="F555" s="22"/>
      <c r="G555" s="22"/>
      <c r="H555" s="183"/>
      <c r="I555" s="5"/>
      <c r="J555" s="200"/>
    </row>
    <row r="556" spans="1:10" s="13" customFormat="1" ht="18" customHeight="1">
      <c r="A556"/>
      <c r="B556"/>
      <c r="C556" s="26"/>
      <c r="D556" s="4"/>
      <c r="E556" s="22"/>
      <c r="F556" s="22"/>
      <c r="G556" s="22"/>
      <c r="H556" s="183"/>
      <c r="I556" s="5"/>
      <c r="J556" s="200"/>
    </row>
    <row r="557" spans="1:10" s="13" customFormat="1" ht="18" customHeight="1">
      <c r="A557"/>
      <c r="B557"/>
      <c r="C557" s="26"/>
      <c r="D557" s="4"/>
      <c r="E557" s="22"/>
      <c r="F557" s="22"/>
      <c r="G557" s="22"/>
      <c r="H557" s="183"/>
      <c r="I557" s="5"/>
      <c r="J557" s="200"/>
    </row>
    <row r="558" spans="1:10" s="13" customFormat="1" ht="18" customHeight="1">
      <c r="A558"/>
      <c r="B558"/>
      <c r="C558" s="26"/>
      <c r="D558" s="4"/>
      <c r="E558" s="22"/>
      <c r="F558" s="22"/>
      <c r="G558" s="22"/>
      <c r="H558" s="183"/>
      <c r="I558" s="5"/>
      <c r="J558" s="200"/>
    </row>
    <row r="559" spans="1:10" s="13" customFormat="1" ht="18" customHeight="1">
      <c r="A559"/>
      <c r="B559"/>
      <c r="C559" s="26"/>
      <c r="D559" s="4"/>
      <c r="E559" s="22"/>
      <c r="F559" s="22"/>
      <c r="G559" s="22"/>
      <c r="H559" s="183"/>
      <c r="I559" s="5"/>
      <c r="J559" s="200"/>
    </row>
    <row r="560" spans="1:10" s="13" customFormat="1" ht="18" customHeight="1">
      <c r="A560"/>
      <c r="B560"/>
      <c r="C560" s="26"/>
      <c r="D560" s="4"/>
      <c r="E560" s="22"/>
      <c r="F560" s="22"/>
      <c r="G560" s="22"/>
      <c r="H560" s="183"/>
      <c r="I560" s="5"/>
      <c r="J560" s="200"/>
    </row>
    <row r="561" spans="1:10" s="13" customFormat="1" ht="18" customHeight="1">
      <c r="A561"/>
      <c r="B561"/>
      <c r="C561" s="26"/>
      <c r="D561" s="4"/>
      <c r="E561" s="22"/>
      <c r="F561" s="22"/>
      <c r="G561" s="22"/>
      <c r="H561" s="183"/>
      <c r="I561" s="5"/>
      <c r="J561" s="200"/>
    </row>
    <row r="562" spans="1:10" s="13" customFormat="1" ht="18" customHeight="1">
      <c r="A562"/>
      <c r="B562"/>
      <c r="C562" s="26"/>
      <c r="D562" s="4"/>
      <c r="E562" s="22"/>
      <c r="F562" s="22"/>
      <c r="G562" s="22"/>
      <c r="H562" s="183"/>
      <c r="I562" s="5"/>
      <c r="J562" s="200"/>
    </row>
    <row r="563" spans="1:10" s="13" customFormat="1" ht="18" customHeight="1">
      <c r="A563"/>
      <c r="B563"/>
      <c r="C563" s="26"/>
      <c r="D563" s="4"/>
      <c r="E563" s="22"/>
      <c r="F563" s="22"/>
      <c r="G563" s="22"/>
      <c r="H563" s="183"/>
      <c r="I563" s="5"/>
      <c r="J563" s="200"/>
    </row>
    <row r="564" spans="1:10" s="13" customFormat="1" ht="18" customHeight="1">
      <c r="A564"/>
      <c r="B564"/>
      <c r="C564" s="26"/>
      <c r="D564" s="4"/>
      <c r="E564" s="22"/>
      <c r="F564" s="22"/>
      <c r="G564" s="22"/>
      <c r="H564" s="183"/>
      <c r="I564" s="5"/>
      <c r="J564" s="200"/>
    </row>
    <row r="565" spans="1:10" s="13" customFormat="1" ht="18" customHeight="1">
      <c r="A565"/>
      <c r="B565"/>
      <c r="C565" s="26"/>
      <c r="D565" s="4"/>
      <c r="E565" s="22"/>
      <c r="F565" s="22"/>
      <c r="G565" s="22"/>
      <c r="H565" s="183"/>
      <c r="I565" s="5"/>
      <c r="J565" s="200"/>
    </row>
    <row r="566" spans="1:10" s="13" customFormat="1" ht="18" customHeight="1">
      <c r="A566"/>
      <c r="B566"/>
      <c r="C566" s="26"/>
      <c r="D566" s="4"/>
      <c r="E566" s="22"/>
      <c r="F566" s="22"/>
      <c r="G566" s="22"/>
      <c r="H566" s="183"/>
      <c r="I566" s="5"/>
      <c r="J566" s="200"/>
    </row>
    <row r="567" spans="1:10" s="13" customFormat="1" ht="18" customHeight="1">
      <c r="A567"/>
      <c r="B567"/>
      <c r="C567" s="26"/>
      <c r="D567" s="4"/>
      <c r="E567" s="22"/>
      <c r="F567" s="22"/>
      <c r="G567" s="22"/>
      <c r="H567" s="183"/>
      <c r="I567" s="5"/>
      <c r="J567" s="200"/>
    </row>
    <row r="568" spans="1:10" s="13" customFormat="1" ht="18" customHeight="1">
      <c r="A568"/>
      <c r="B568"/>
      <c r="C568" s="26"/>
      <c r="D568" s="4"/>
      <c r="E568" s="22"/>
      <c r="F568" s="22"/>
      <c r="G568" s="22"/>
      <c r="H568" s="183"/>
      <c r="I568" s="5"/>
      <c r="J568" s="200"/>
    </row>
    <row r="569" spans="1:10" s="13" customFormat="1" ht="18" customHeight="1">
      <c r="A569"/>
      <c r="B569"/>
      <c r="C569" s="26"/>
      <c r="D569" s="4"/>
      <c r="E569" s="22"/>
      <c r="F569" s="22"/>
      <c r="G569" s="22"/>
      <c r="H569" s="183"/>
      <c r="I569" s="5"/>
      <c r="J569" s="200"/>
    </row>
    <row r="570" spans="1:10" s="13" customFormat="1" ht="18" customHeight="1">
      <c r="A570"/>
      <c r="B570"/>
      <c r="C570" s="26"/>
      <c r="D570" s="4"/>
      <c r="E570" s="22"/>
      <c r="F570" s="22"/>
      <c r="G570" s="22"/>
      <c r="H570" s="183"/>
      <c r="I570" s="5"/>
      <c r="J570" s="200"/>
    </row>
    <row r="571" spans="1:10" s="13" customFormat="1" ht="18" customHeight="1">
      <c r="A571"/>
      <c r="B571"/>
      <c r="C571" s="26"/>
      <c r="D571" s="4"/>
      <c r="E571" s="22"/>
      <c r="F571" s="22"/>
      <c r="G571" s="22"/>
      <c r="H571" s="183"/>
      <c r="I571" s="5"/>
      <c r="J571" s="200"/>
    </row>
    <row r="572" spans="1:10" s="13" customFormat="1" ht="18" customHeight="1">
      <c r="A572"/>
      <c r="B572"/>
      <c r="C572" s="26"/>
      <c r="D572" s="4"/>
      <c r="E572" s="22"/>
      <c r="F572" s="22"/>
      <c r="G572" s="22"/>
      <c r="H572" s="183"/>
      <c r="I572" s="5"/>
      <c r="J572" s="200"/>
    </row>
    <row r="573" spans="1:10" s="13" customFormat="1" ht="18" customHeight="1">
      <c r="A573"/>
      <c r="B573"/>
      <c r="C573" s="26"/>
      <c r="D573" s="4"/>
      <c r="E573" s="22"/>
      <c r="F573" s="22"/>
      <c r="G573" s="22"/>
      <c r="H573" s="183"/>
      <c r="I573" s="5"/>
      <c r="J573" s="200"/>
    </row>
    <row r="574" spans="1:10" s="13" customFormat="1" ht="18" customHeight="1">
      <c r="A574"/>
      <c r="B574"/>
      <c r="C574" s="26"/>
      <c r="D574" s="4"/>
      <c r="E574" s="22"/>
      <c r="F574" s="22"/>
      <c r="G574" s="22"/>
      <c r="H574" s="183"/>
      <c r="I574" s="5"/>
      <c r="J574" s="200"/>
    </row>
    <row r="575" spans="1:10" s="13" customFormat="1" ht="18" customHeight="1">
      <c r="A575"/>
      <c r="B575"/>
      <c r="C575" s="26"/>
      <c r="D575" s="4"/>
      <c r="E575" s="22"/>
      <c r="F575" s="22"/>
      <c r="G575" s="22"/>
      <c r="H575" s="183"/>
      <c r="I575" s="5"/>
      <c r="J575" s="200"/>
    </row>
    <row r="576" spans="1:10" s="13" customFormat="1" ht="18" customHeight="1">
      <c r="A576"/>
      <c r="B576"/>
      <c r="C576" s="26"/>
      <c r="D576" s="4"/>
      <c r="E576" s="22"/>
      <c r="F576" s="22"/>
      <c r="G576" s="22"/>
      <c r="H576" s="183"/>
      <c r="I576" s="5"/>
      <c r="J576" s="200"/>
    </row>
    <row r="577" spans="1:10" s="13" customFormat="1" ht="18" customHeight="1">
      <c r="A577"/>
      <c r="B577"/>
      <c r="C577" s="26"/>
      <c r="D577" s="4"/>
      <c r="E577" s="22"/>
      <c r="F577" s="22"/>
      <c r="G577" s="22"/>
      <c r="H577" s="183"/>
      <c r="I577" s="5"/>
      <c r="J577" s="200"/>
    </row>
    <row r="578" spans="1:10" s="13" customFormat="1" ht="18" customHeight="1">
      <c r="A578"/>
      <c r="B578"/>
      <c r="C578" s="26"/>
      <c r="D578" s="4"/>
      <c r="E578" s="22"/>
      <c r="F578" s="22"/>
      <c r="G578" s="22"/>
      <c r="H578" s="183"/>
      <c r="I578" s="5"/>
      <c r="J578" s="200"/>
    </row>
    <row r="579" spans="1:10" s="13" customFormat="1" ht="18" customHeight="1">
      <c r="A579"/>
      <c r="B579"/>
      <c r="C579" s="26"/>
      <c r="D579" s="4"/>
      <c r="E579" s="22"/>
      <c r="F579" s="22"/>
      <c r="G579" s="22"/>
      <c r="H579" s="183"/>
      <c r="I579" s="5"/>
      <c r="J579" s="200"/>
    </row>
    <row r="580" spans="1:10" s="13" customFormat="1" ht="18" customHeight="1">
      <c r="A580"/>
      <c r="B580"/>
      <c r="C580" s="26"/>
      <c r="D580" s="4"/>
      <c r="E580" s="22"/>
      <c r="F580" s="22"/>
      <c r="G580" s="22"/>
      <c r="H580" s="183"/>
      <c r="I580" s="5"/>
      <c r="J580" s="200"/>
    </row>
    <row r="581" spans="1:10" s="13" customFormat="1" ht="18" customHeight="1">
      <c r="A581"/>
      <c r="B581"/>
      <c r="C581" s="26"/>
      <c r="D581" s="4"/>
      <c r="E581" s="22"/>
      <c r="F581" s="22"/>
      <c r="G581" s="22"/>
      <c r="H581" s="183"/>
      <c r="I581" s="5"/>
      <c r="J581" s="200"/>
    </row>
    <row r="582" spans="1:10" s="13" customFormat="1" ht="18" customHeight="1">
      <c r="A582"/>
      <c r="B582"/>
      <c r="C582" s="26"/>
      <c r="D582" s="4"/>
      <c r="E582" s="22"/>
      <c r="F582" s="22"/>
      <c r="G582" s="22"/>
      <c r="H582" s="183"/>
      <c r="I582" s="5"/>
      <c r="J582" s="200"/>
    </row>
    <row r="583" spans="1:10" s="13" customFormat="1" ht="18" customHeight="1">
      <c r="A583"/>
      <c r="B583"/>
      <c r="C583" s="26"/>
      <c r="D583" s="4"/>
      <c r="E583" s="22"/>
      <c r="F583" s="22"/>
      <c r="G583" s="22"/>
      <c r="H583" s="183"/>
      <c r="I583" s="5"/>
      <c r="J583" s="200"/>
    </row>
    <row r="584" spans="1:10" s="13" customFormat="1" ht="18" customHeight="1">
      <c r="A584"/>
      <c r="B584"/>
      <c r="C584" s="26"/>
      <c r="D584" s="4"/>
      <c r="E584" s="22"/>
      <c r="F584" s="22"/>
      <c r="G584" s="22"/>
      <c r="H584" s="183"/>
      <c r="I584" s="5"/>
      <c r="J584" s="200"/>
    </row>
    <row r="585" spans="1:10" s="13" customFormat="1" ht="18" customHeight="1">
      <c r="A585"/>
      <c r="B585"/>
      <c r="C585" s="26"/>
      <c r="D585" s="4"/>
      <c r="E585" s="22"/>
      <c r="F585" s="22"/>
      <c r="G585" s="22"/>
      <c r="H585" s="183"/>
      <c r="I585" s="5"/>
      <c r="J585" s="200"/>
    </row>
    <row r="586" spans="1:10" s="13" customFormat="1" ht="18" customHeight="1">
      <c r="A586"/>
      <c r="B586"/>
      <c r="C586" s="26"/>
      <c r="D586" s="4"/>
      <c r="E586" s="22"/>
      <c r="F586" s="22"/>
      <c r="G586" s="22"/>
      <c r="H586" s="183"/>
      <c r="I586" s="5"/>
      <c r="J586" s="200"/>
    </row>
    <row r="587" spans="1:10" s="13" customFormat="1" ht="18" customHeight="1">
      <c r="A587"/>
      <c r="B587"/>
      <c r="C587" s="26"/>
      <c r="D587" s="4"/>
      <c r="E587" s="22"/>
      <c r="F587" s="22"/>
      <c r="G587" s="22"/>
      <c r="H587" s="183"/>
      <c r="I587" s="5"/>
      <c r="J587" s="200"/>
    </row>
    <row r="588" spans="1:10" s="13" customFormat="1" ht="18" customHeight="1">
      <c r="A588"/>
      <c r="B588"/>
      <c r="C588" s="26"/>
      <c r="D588" s="4"/>
      <c r="E588" s="22"/>
      <c r="F588" s="22"/>
      <c r="G588" s="22"/>
      <c r="H588" s="183"/>
      <c r="I588" s="5"/>
      <c r="J588" s="200"/>
    </row>
    <row r="589" spans="1:10" s="13" customFormat="1" ht="18" customHeight="1">
      <c r="A589"/>
      <c r="B589"/>
      <c r="C589" s="26"/>
      <c r="D589" s="4"/>
      <c r="E589" s="22"/>
      <c r="F589" s="22"/>
      <c r="G589" s="22"/>
      <c r="H589" s="183"/>
      <c r="I589" s="5"/>
      <c r="J589" s="200"/>
    </row>
    <row r="590" spans="1:10" s="13" customFormat="1" ht="18" customHeight="1">
      <c r="A590"/>
      <c r="B590"/>
      <c r="C590" s="26"/>
      <c r="D590" s="4"/>
      <c r="E590" s="22"/>
      <c r="F590" s="22"/>
      <c r="G590" s="22"/>
      <c r="H590" s="183"/>
      <c r="I590" s="5"/>
      <c r="J590" s="200"/>
    </row>
    <row r="591" spans="1:10" s="13" customFormat="1" ht="18" customHeight="1">
      <c r="A591"/>
      <c r="B591"/>
      <c r="C591" s="26"/>
      <c r="D591" s="4"/>
      <c r="E591" s="22"/>
      <c r="F591" s="22"/>
      <c r="G591" s="22"/>
      <c r="H591" s="183"/>
      <c r="I591" s="5"/>
      <c r="J591" s="200"/>
    </row>
    <row r="592" spans="1:10" s="13" customFormat="1" ht="18" customHeight="1">
      <c r="A592"/>
      <c r="B592"/>
      <c r="C592" s="26"/>
      <c r="D592" s="4"/>
      <c r="E592" s="22"/>
      <c r="F592" s="22"/>
      <c r="G592" s="22"/>
      <c r="H592" s="183"/>
      <c r="I592" s="5"/>
      <c r="J592" s="200"/>
    </row>
    <row r="593" spans="1:10" s="13" customFormat="1" ht="18" customHeight="1">
      <c r="A593"/>
      <c r="B593"/>
      <c r="C593" s="26"/>
      <c r="D593" s="4"/>
      <c r="E593" s="22"/>
      <c r="F593" s="22"/>
      <c r="G593" s="22"/>
      <c r="H593" s="183"/>
      <c r="I593" s="5"/>
      <c r="J593" s="200"/>
    </row>
    <row r="594" spans="1:10" s="13" customFormat="1" ht="18" customHeight="1">
      <c r="A594"/>
      <c r="B594"/>
      <c r="C594" s="26"/>
      <c r="D594" s="4"/>
      <c r="E594" s="22"/>
      <c r="F594" s="22"/>
      <c r="G594" s="22"/>
      <c r="H594" s="183"/>
      <c r="I594" s="5"/>
      <c r="J594" s="200"/>
    </row>
    <row r="595" spans="1:10" s="13" customFormat="1" ht="18" customHeight="1">
      <c r="A595"/>
      <c r="B595"/>
      <c r="C595" s="26"/>
      <c r="D595" s="4"/>
      <c r="E595" s="22"/>
      <c r="F595" s="22"/>
      <c r="G595" s="22"/>
      <c r="H595" s="183"/>
      <c r="I595" s="5"/>
      <c r="J595" s="200"/>
    </row>
    <row r="596" spans="1:10" s="13" customFormat="1" ht="18" customHeight="1">
      <c r="A596"/>
      <c r="B596"/>
      <c r="C596" s="26"/>
      <c r="D596" s="4"/>
      <c r="E596" s="22"/>
      <c r="F596" s="22"/>
      <c r="G596" s="22"/>
      <c r="H596" s="183"/>
      <c r="I596" s="5"/>
      <c r="J596" s="200"/>
    </row>
    <row r="597" spans="1:10" s="13" customFormat="1" ht="18" customHeight="1">
      <c r="A597"/>
      <c r="B597"/>
      <c r="C597" s="26"/>
      <c r="D597" s="4"/>
      <c r="E597" s="22"/>
      <c r="F597" s="22"/>
      <c r="G597" s="22"/>
      <c r="H597" s="183"/>
      <c r="I597" s="5"/>
      <c r="J597" s="200"/>
    </row>
    <row r="598" spans="1:10" s="13" customFormat="1" ht="18" customHeight="1">
      <c r="A598"/>
      <c r="B598"/>
      <c r="C598" s="26"/>
      <c r="D598" s="4"/>
      <c r="E598" s="22"/>
      <c r="F598" s="22"/>
      <c r="G598" s="22"/>
      <c r="H598" s="183"/>
      <c r="I598" s="5"/>
      <c r="J598" s="200"/>
    </row>
    <row r="599" spans="1:10" s="13" customFormat="1" ht="18" customHeight="1">
      <c r="A599"/>
      <c r="B599"/>
      <c r="C599" s="26"/>
      <c r="D599" s="4"/>
      <c r="E599" s="22"/>
      <c r="F599" s="22"/>
      <c r="G599" s="22"/>
      <c r="H599" s="183"/>
      <c r="I599" s="5"/>
      <c r="J599" s="200"/>
    </row>
    <row r="600" spans="1:10" s="13" customFormat="1" ht="18" customHeight="1">
      <c r="A600"/>
      <c r="B600"/>
      <c r="C600" s="26"/>
      <c r="D600" s="4"/>
      <c r="E600" s="22"/>
      <c r="F600" s="22"/>
      <c r="G600" s="22"/>
      <c r="H600" s="183"/>
      <c r="I600" s="5"/>
      <c r="J600" s="200"/>
    </row>
    <row r="601" spans="1:10" s="13" customFormat="1" ht="18" customHeight="1">
      <c r="A601"/>
      <c r="B601"/>
      <c r="C601" s="26"/>
      <c r="D601" s="4"/>
      <c r="E601" s="22"/>
      <c r="F601" s="22"/>
      <c r="G601" s="22"/>
      <c r="H601" s="183"/>
      <c r="I601" s="5"/>
      <c r="J601" s="200"/>
    </row>
    <row r="602" spans="1:10" s="13" customFormat="1" ht="18" customHeight="1">
      <c r="A602"/>
      <c r="B602"/>
      <c r="C602" s="26"/>
      <c r="D602" s="4"/>
      <c r="E602" s="22"/>
      <c r="F602" s="22"/>
      <c r="G602" s="22"/>
      <c r="H602" s="183"/>
      <c r="I602" s="5"/>
      <c r="J602" s="200"/>
    </row>
    <row r="603" spans="1:10" s="13" customFormat="1" ht="18" customHeight="1">
      <c r="A603"/>
      <c r="B603"/>
      <c r="C603" s="26"/>
      <c r="D603" s="4"/>
      <c r="E603" s="22"/>
      <c r="F603" s="22"/>
      <c r="G603" s="22"/>
      <c r="H603" s="183"/>
      <c r="I603" s="5"/>
      <c r="J603" s="200"/>
    </row>
    <row r="604" spans="1:10" s="13" customFormat="1" ht="18" customHeight="1">
      <c r="A604"/>
      <c r="B604"/>
      <c r="C604" s="26"/>
      <c r="D604" s="4"/>
      <c r="E604" s="22"/>
      <c r="F604" s="22"/>
      <c r="G604" s="22"/>
      <c r="H604" s="183"/>
      <c r="I604" s="5"/>
      <c r="J604" s="200"/>
    </row>
    <row r="605" spans="1:10" s="13" customFormat="1" ht="18" customHeight="1">
      <c r="A605"/>
      <c r="B605"/>
      <c r="C605" s="26"/>
      <c r="D605" s="4"/>
      <c r="E605" s="22"/>
      <c r="F605" s="22"/>
      <c r="G605" s="22"/>
      <c r="H605" s="183"/>
      <c r="I605" s="5"/>
      <c r="J605" s="200"/>
    </row>
    <row r="606" spans="1:10" s="13" customFormat="1" ht="18" customHeight="1">
      <c r="A606"/>
      <c r="B606"/>
      <c r="C606" s="26"/>
      <c r="D606" s="4"/>
      <c r="E606" s="22"/>
      <c r="F606" s="22"/>
      <c r="G606" s="22"/>
      <c r="H606" s="183"/>
      <c r="I606" s="5"/>
      <c r="J606" s="200"/>
    </row>
    <row r="607" spans="1:10" s="13" customFormat="1" ht="18" customHeight="1">
      <c r="A607"/>
      <c r="B607"/>
      <c r="C607" s="26"/>
      <c r="D607" s="4"/>
      <c r="E607" s="22"/>
      <c r="F607" s="22"/>
      <c r="G607" s="22"/>
      <c r="H607" s="183"/>
      <c r="I607" s="5"/>
      <c r="J607" s="200"/>
    </row>
    <row r="608" spans="1:10" s="13" customFormat="1" ht="18" customHeight="1">
      <c r="A608"/>
      <c r="B608"/>
      <c r="C608" s="26"/>
      <c r="D608" s="4"/>
      <c r="E608" s="22"/>
      <c r="F608" s="22"/>
      <c r="G608" s="22"/>
      <c r="H608" s="183"/>
      <c r="I608" s="5"/>
      <c r="J608" s="200"/>
    </row>
    <row r="609" spans="1:10" s="13" customFormat="1" ht="18" customHeight="1">
      <c r="A609"/>
      <c r="B609"/>
      <c r="C609" s="26"/>
      <c r="D609" s="4"/>
      <c r="E609" s="22"/>
      <c r="F609" s="22"/>
      <c r="G609" s="22"/>
      <c r="H609" s="183"/>
      <c r="I609" s="5"/>
      <c r="J609" s="200"/>
    </row>
    <row r="610" spans="1:10" s="13" customFormat="1" ht="18" customHeight="1">
      <c r="A610"/>
      <c r="B610"/>
      <c r="C610" s="26"/>
      <c r="D610" s="4"/>
      <c r="E610" s="22"/>
      <c r="F610" s="22"/>
      <c r="G610" s="22"/>
      <c r="H610" s="183"/>
      <c r="I610" s="5"/>
      <c r="J610" s="200"/>
    </row>
    <row r="611" spans="1:10" s="13" customFormat="1" ht="18" customHeight="1">
      <c r="A611"/>
      <c r="B611"/>
      <c r="C611" s="26"/>
      <c r="D611" s="4"/>
      <c r="E611" s="22"/>
      <c r="F611" s="22"/>
      <c r="G611" s="22"/>
      <c r="H611" s="183"/>
      <c r="I611" s="5"/>
      <c r="J611" s="200"/>
    </row>
    <row r="612" spans="1:10" s="13" customFormat="1" ht="18" customHeight="1">
      <c r="A612"/>
      <c r="B612"/>
      <c r="C612" s="26"/>
      <c r="D612" s="4"/>
      <c r="E612" s="22"/>
      <c r="F612" s="22"/>
      <c r="G612" s="22"/>
      <c r="H612" s="183"/>
      <c r="I612" s="5"/>
      <c r="J612" s="200"/>
    </row>
    <row r="613" spans="1:10" s="13" customFormat="1" ht="18" customHeight="1">
      <c r="A613"/>
      <c r="B613"/>
      <c r="C613" s="26"/>
      <c r="D613" s="4"/>
      <c r="E613" s="22"/>
      <c r="F613" s="22"/>
      <c r="G613" s="22"/>
      <c r="H613" s="183"/>
      <c r="I613" s="5"/>
      <c r="J613" s="200"/>
    </row>
    <row r="614" spans="1:10" s="13" customFormat="1" ht="18" customHeight="1">
      <c r="A614"/>
      <c r="B614"/>
      <c r="C614" s="26"/>
      <c r="D614" s="4"/>
      <c r="E614" s="22"/>
      <c r="F614" s="22"/>
      <c r="G614" s="22"/>
      <c r="H614" s="183"/>
      <c r="I614" s="5"/>
      <c r="J614" s="200"/>
    </row>
    <row r="615" spans="1:10" s="13" customFormat="1" ht="18" customHeight="1">
      <c r="A615"/>
      <c r="B615"/>
      <c r="C615" s="26"/>
      <c r="D615" s="4"/>
      <c r="E615" s="22"/>
      <c r="F615" s="22"/>
      <c r="G615" s="22"/>
      <c r="H615" s="183"/>
      <c r="I615" s="5"/>
      <c r="J615" s="200"/>
    </row>
    <row r="616" spans="1:10" s="13" customFormat="1" ht="18" customHeight="1">
      <c r="A616"/>
      <c r="B616"/>
      <c r="C616" s="26"/>
      <c r="D616" s="4"/>
      <c r="E616" s="22"/>
      <c r="F616" s="22"/>
      <c r="G616" s="22"/>
      <c r="H616" s="183"/>
      <c r="I616" s="5"/>
      <c r="J616" s="200"/>
    </row>
    <row r="617" spans="1:10" s="13" customFormat="1" ht="18" customHeight="1">
      <c r="A617"/>
      <c r="B617"/>
      <c r="C617" s="26"/>
      <c r="D617" s="4"/>
      <c r="E617" s="22"/>
      <c r="F617" s="22"/>
      <c r="G617" s="22"/>
      <c r="H617" s="183"/>
      <c r="I617" s="5"/>
      <c r="J617" s="200"/>
    </row>
    <row r="618" spans="1:10" s="13" customFormat="1" ht="18" customHeight="1">
      <c r="A618"/>
      <c r="B618"/>
      <c r="C618" s="26"/>
      <c r="D618" s="4"/>
      <c r="E618" s="22"/>
      <c r="F618" s="22"/>
      <c r="G618" s="22"/>
      <c r="H618" s="183"/>
      <c r="I618" s="5"/>
      <c r="J618" s="200"/>
    </row>
    <row r="619" spans="1:10" s="13" customFormat="1" ht="18" customHeight="1">
      <c r="A619"/>
      <c r="B619"/>
      <c r="C619" s="26"/>
      <c r="D619" s="4"/>
      <c r="E619" s="22"/>
      <c r="F619" s="22"/>
      <c r="G619" s="22"/>
      <c r="H619" s="183"/>
      <c r="I619" s="5"/>
      <c r="J619" s="200"/>
    </row>
    <row r="620" spans="1:10" s="13" customFormat="1" ht="18" customHeight="1">
      <c r="A620"/>
      <c r="B620"/>
      <c r="C620" s="26"/>
      <c r="D620" s="4"/>
      <c r="E620" s="22"/>
      <c r="F620" s="22"/>
      <c r="G620" s="22"/>
      <c r="H620" s="183"/>
      <c r="I620" s="5"/>
      <c r="J620" s="200"/>
    </row>
    <row r="621" spans="1:10" s="13" customFormat="1" ht="18" customHeight="1">
      <c r="A621"/>
      <c r="B621"/>
      <c r="C621" s="26"/>
      <c r="D621" s="4"/>
      <c r="E621" s="22"/>
      <c r="F621" s="22"/>
      <c r="G621" s="22"/>
      <c r="H621" s="183"/>
      <c r="I621" s="5"/>
      <c r="J621" s="200"/>
    </row>
    <row r="622" spans="1:10" s="13" customFormat="1" ht="18" customHeight="1">
      <c r="A622"/>
      <c r="B622"/>
      <c r="C622" s="26"/>
      <c r="D622" s="4"/>
      <c r="E622" s="22"/>
      <c r="F622" s="22"/>
      <c r="G622" s="22"/>
      <c r="H622" s="183"/>
      <c r="I622" s="5"/>
      <c r="J622" s="200"/>
    </row>
    <row r="623" spans="1:10" s="13" customFormat="1" ht="18" customHeight="1">
      <c r="A623"/>
      <c r="B623"/>
      <c r="C623" s="26"/>
      <c r="D623" s="4"/>
      <c r="E623" s="22"/>
      <c r="F623" s="22"/>
      <c r="G623" s="22"/>
      <c r="H623" s="183"/>
      <c r="I623" s="5"/>
      <c r="J623" s="200"/>
    </row>
    <row r="624" spans="1:10" s="13" customFormat="1" ht="18" customHeight="1">
      <c r="A624"/>
      <c r="B624"/>
      <c r="C624" s="26"/>
      <c r="D624" s="4"/>
      <c r="E624" s="22"/>
      <c r="F624" s="22"/>
      <c r="G624" s="22"/>
      <c r="H624" s="183"/>
      <c r="I624" s="5"/>
      <c r="J624" s="200"/>
    </row>
    <row r="625" spans="1:10" s="13" customFormat="1" ht="18" customHeight="1">
      <c r="A625"/>
      <c r="B625"/>
      <c r="C625" s="26"/>
      <c r="D625" s="4"/>
      <c r="E625" s="22"/>
      <c r="F625" s="22"/>
      <c r="G625" s="22"/>
      <c r="H625" s="183"/>
      <c r="I625" s="5"/>
      <c r="J625" s="200"/>
    </row>
    <row r="626" spans="1:10" s="13" customFormat="1" ht="18" customHeight="1">
      <c r="A626"/>
      <c r="B626"/>
      <c r="C626" s="26"/>
      <c r="D626" s="4"/>
      <c r="E626" s="22"/>
      <c r="F626" s="22"/>
      <c r="G626" s="22"/>
      <c r="H626" s="183"/>
      <c r="I626" s="5"/>
      <c r="J626" s="200"/>
    </row>
    <row r="627" spans="1:10" s="13" customFormat="1" ht="18" customHeight="1">
      <c r="A627"/>
      <c r="B627"/>
      <c r="C627" s="26"/>
      <c r="D627" s="4"/>
      <c r="E627" s="22"/>
      <c r="F627" s="22"/>
      <c r="G627" s="22"/>
      <c r="H627" s="183"/>
      <c r="I627" s="5"/>
      <c r="J627" s="200"/>
    </row>
    <row r="628" spans="1:10" s="13" customFormat="1" ht="18" customHeight="1">
      <c r="A628"/>
      <c r="B628"/>
      <c r="C628" s="26"/>
      <c r="D628" s="4"/>
      <c r="E628" s="22"/>
      <c r="F628" s="22"/>
      <c r="G628" s="22"/>
      <c r="H628" s="183"/>
      <c r="I628" s="5"/>
      <c r="J628" s="200"/>
    </row>
    <row r="629" spans="1:10" s="13" customFormat="1" ht="18" customHeight="1">
      <c r="A629"/>
      <c r="B629"/>
      <c r="C629" s="26"/>
      <c r="D629" s="4"/>
      <c r="E629" s="22"/>
      <c r="F629" s="22"/>
      <c r="G629" s="22"/>
      <c r="H629" s="183"/>
      <c r="I629" s="5"/>
      <c r="J629" s="200"/>
    </row>
    <row r="630" spans="1:10" s="13" customFormat="1" ht="18" customHeight="1">
      <c r="A630"/>
      <c r="B630"/>
      <c r="C630" s="26"/>
      <c r="D630" s="4"/>
      <c r="E630" s="22"/>
      <c r="F630" s="22"/>
      <c r="G630" s="22"/>
      <c r="H630" s="183"/>
      <c r="I630" s="5"/>
      <c r="J630" s="200"/>
    </row>
    <row r="631" spans="1:10" s="13" customFormat="1" ht="18" customHeight="1">
      <c r="A631"/>
      <c r="B631"/>
      <c r="C631" s="26"/>
      <c r="D631" s="4"/>
      <c r="E631" s="22"/>
      <c r="F631" s="22"/>
      <c r="G631" s="22"/>
      <c r="H631" s="183"/>
      <c r="I631" s="5"/>
      <c r="J631" s="200"/>
    </row>
    <row r="632" spans="1:10" s="13" customFormat="1" ht="18" customHeight="1">
      <c r="A632"/>
      <c r="B632"/>
      <c r="C632" s="26"/>
      <c r="D632" s="4"/>
      <c r="E632" s="22"/>
      <c r="F632" s="22"/>
      <c r="G632" s="22"/>
      <c r="H632" s="183"/>
      <c r="I632" s="5"/>
      <c r="J632" s="200"/>
    </row>
    <row r="633" spans="1:10" s="13" customFormat="1" ht="18" customHeight="1">
      <c r="A633"/>
      <c r="B633"/>
      <c r="C633" s="26"/>
      <c r="D633" s="4"/>
      <c r="E633" s="22"/>
      <c r="F633" s="22"/>
      <c r="G633" s="22"/>
      <c r="H633" s="183"/>
      <c r="I633" s="5"/>
      <c r="J633" s="200"/>
    </row>
    <row r="634" spans="1:10" s="13" customFormat="1" ht="18" customHeight="1">
      <c r="A634"/>
      <c r="B634"/>
      <c r="C634" s="26"/>
      <c r="D634" s="4"/>
      <c r="E634" s="22"/>
      <c r="F634" s="22"/>
      <c r="G634" s="22"/>
      <c r="H634" s="183"/>
      <c r="I634" s="5"/>
      <c r="J634" s="200"/>
    </row>
    <row r="635" spans="1:10" s="13" customFormat="1" ht="18" customHeight="1">
      <c r="A635"/>
      <c r="B635"/>
      <c r="C635" s="26"/>
      <c r="D635" s="4"/>
      <c r="E635" s="22"/>
      <c r="F635" s="22"/>
      <c r="G635" s="22"/>
      <c r="H635" s="183"/>
      <c r="I635" s="5"/>
      <c r="J635" s="200"/>
    </row>
    <row r="636" spans="1:10" s="13" customFormat="1" ht="18" customHeight="1">
      <c r="A636"/>
      <c r="B636"/>
      <c r="C636" s="26"/>
      <c r="D636" s="4"/>
      <c r="E636" s="22"/>
      <c r="F636" s="22"/>
      <c r="G636" s="22"/>
      <c r="H636" s="183"/>
      <c r="I636" s="5"/>
      <c r="J636" s="200"/>
    </row>
    <row r="637" spans="1:10" s="13" customFormat="1" ht="18" customHeight="1">
      <c r="A637"/>
      <c r="B637"/>
      <c r="C637" s="26"/>
      <c r="D637" s="4"/>
      <c r="E637" s="22"/>
      <c r="F637" s="22"/>
      <c r="G637" s="22"/>
      <c r="H637" s="183"/>
      <c r="I637" s="5"/>
      <c r="J637" s="200"/>
    </row>
    <row r="638" spans="1:10" s="13" customFormat="1" ht="18" customHeight="1">
      <c r="A638"/>
      <c r="B638"/>
      <c r="C638" s="26"/>
      <c r="D638" s="4"/>
      <c r="E638" s="22"/>
      <c r="F638" s="22"/>
      <c r="G638" s="22"/>
      <c r="H638" s="183"/>
      <c r="I638" s="5"/>
      <c r="J638" s="200"/>
    </row>
    <row r="639" spans="1:10" s="13" customFormat="1" ht="18" customHeight="1">
      <c r="A639"/>
      <c r="B639"/>
      <c r="C639" s="26"/>
      <c r="D639" s="4"/>
      <c r="E639" s="22"/>
      <c r="F639" s="22"/>
      <c r="G639" s="22"/>
      <c r="H639" s="183"/>
      <c r="I639" s="5"/>
      <c r="J639" s="200"/>
    </row>
    <row r="640" spans="1:10" s="13" customFormat="1" ht="18" customHeight="1">
      <c r="A640"/>
      <c r="B640"/>
      <c r="C640" s="26"/>
      <c r="D640" s="4"/>
      <c r="E640" s="22"/>
      <c r="F640" s="22"/>
      <c r="G640" s="22"/>
      <c r="H640" s="183"/>
      <c r="I640" s="5"/>
      <c r="J640" s="200"/>
    </row>
    <row r="641" spans="1:10" s="13" customFormat="1" ht="18" customHeight="1">
      <c r="A641"/>
      <c r="B641"/>
      <c r="C641" s="26"/>
      <c r="D641" s="4"/>
      <c r="E641" s="22"/>
      <c r="F641" s="22"/>
      <c r="G641" s="22"/>
      <c r="H641" s="183"/>
      <c r="I641" s="5"/>
      <c r="J641" s="200"/>
    </row>
    <row r="642" spans="1:10" s="13" customFormat="1" ht="18" customHeight="1">
      <c r="A642"/>
      <c r="B642"/>
      <c r="C642" s="26"/>
      <c r="D642" s="4"/>
      <c r="E642" s="22"/>
      <c r="F642" s="22"/>
      <c r="G642" s="22"/>
      <c r="H642" s="183"/>
      <c r="I642" s="5"/>
      <c r="J642" s="200"/>
    </row>
    <row r="643" spans="1:10" s="13" customFormat="1" ht="18" customHeight="1">
      <c r="A643"/>
      <c r="B643"/>
      <c r="C643" s="26"/>
      <c r="D643" s="4"/>
      <c r="E643" s="22"/>
      <c r="F643" s="22"/>
      <c r="G643" s="22"/>
      <c r="H643" s="183"/>
      <c r="I643" s="5"/>
      <c r="J643" s="200"/>
    </row>
    <row r="644" spans="1:10" s="13" customFormat="1" ht="18" customHeight="1">
      <c r="A644"/>
      <c r="B644"/>
      <c r="C644" s="26"/>
      <c r="D644" s="4"/>
      <c r="E644" s="22"/>
      <c r="F644" s="22"/>
      <c r="G644" s="22"/>
      <c r="H644" s="183"/>
      <c r="I644" s="5"/>
      <c r="J644" s="200"/>
    </row>
    <row r="645" spans="1:10" s="13" customFormat="1" ht="18" customHeight="1">
      <c r="A645"/>
      <c r="B645"/>
      <c r="C645" s="26"/>
      <c r="D645" s="4"/>
      <c r="E645" s="22"/>
      <c r="F645" s="22"/>
      <c r="G645" s="22"/>
      <c r="H645" s="183"/>
      <c r="I645" s="5"/>
      <c r="J645" s="200"/>
    </row>
    <row r="646" spans="1:10" s="13" customFormat="1" ht="18" customHeight="1">
      <c r="A646"/>
      <c r="B646"/>
      <c r="C646" s="26"/>
      <c r="D646" s="4"/>
      <c r="E646" s="22"/>
      <c r="F646" s="22"/>
      <c r="G646" s="22"/>
      <c r="H646" s="183"/>
      <c r="I646" s="5"/>
      <c r="J646" s="200"/>
    </row>
    <row r="647" spans="1:10" s="13" customFormat="1" ht="18" customHeight="1">
      <c r="A647"/>
      <c r="B647"/>
      <c r="C647" s="26"/>
      <c r="D647" s="4"/>
      <c r="E647" s="22"/>
      <c r="F647" s="22"/>
      <c r="G647" s="22"/>
      <c r="H647" s="183"/>
      <c r="I647" s="5"/>
      <c r="J647" s="200"/>
    </row>
    <row r="648" spans="1:10" s="13" customFormat="1" ht="18" customHeight="1">
      <c r="A648"/>
      <c r="B648"/>
      <c r="C648" s="26"/>
      <c r="D648" s="4"/>
      <c r="E648" s="22"/>
      <c r="F648" s="22"/>
      <c r="G648" s="22"/>
      <c r="H648" s="183"/>
      <c r="I648" s="5"/>
      <c r="J648" s="200"/>
    </row>
    <row r="649" spans="1:10" s="2" customFormat="1" ht="18" customHeight="1">
      <c r="A649"/>
      <c r="B649"/>
      <c r="C649" s="26"/>
      <c r="D649" s="4"/>
      <c r="E649" s="22"/>
      <c r="F649" s="22"/>
      <c r="G649" s="22"/>
      <c r="H649" s="183"/>
      <c r="I649" s="5"/>
      <c r="J649" s="200"/>
    </row>
    <row r="650" spans="1:10" s="2" customFormat="1" ht="18" customHeight="1">
      <c r="A650"/>
      <c r="B650"/>
      <c r="C650" s="26"/>
      <c r="D650" s="4"/>
      <c r="E650" s="22"/>
      <c r="F650" s="22"/>
      <c r="G650" s="22"/>
      <c r="H650" s="183"/>
      <c r="I650" s="5"/>
      <c r="J650" s="200"/>
    </row>
    <row r="651" spans="1:10" s="2" customFormat="1" ht="18" customHeight="1">
      <c r="A651"/>
      <c r="B651"/>
      <c r="C651" s="26"/>
      <c r="D651" s="4"/>
      <c r="E651" s="22"/>
      <c r="F651" s="22"/>
      <c r="G651" s="22"/>
      <c r="H651" s="183"/>
      <c r="I651" s="5"/>
      <c r="J651" s="200"/>
    </row>
    <row r="652" spans="1:10" s="2" customFormat="1" ht="18" customHeight="1">
      <c r="A652"/>
      <c r="B652"/>
      <c r="C652" s="26"/>
      <c r="D652" s="4"/>
      <c r="E652" s="22"/>
      <c r="F652" s="22"/>
      <c r="G652" s="22"/>
      <c r="H652" s="183"/>
      <c r="I652" s="5"/>
      <c r="J652" s="200"/>
    </row>
    <row r="653" spans="1:10" s="2" customFormat="1" ht="18" customHeight="1">
      <c r="A653"/>
      <c r="B653"/>
      <c r="C653" s="26"/>
      <c r="D653" s="4"/>
      <c r="E653" s="22"/>
      <c r="F653" s="22"/>
      <c r="G653" s="22"/>
      <c r="H653" s="183"/>
      <c r="I653" s="5"/>
      <c r="J653" s="200"/>
    </row>
    <row r="654" spans="1:10" s="2" customFormat="1" ht="18" customHeight="1">
      <c r="A654"/>
      <c r="B654"/>
      <c r="C654" s="26"/>
      <c r="D654" s="4"/>
      <c r="E654" s="22"/>
      <c r="F654" s="22"/>
      <c r="G654" s="22"/>
      <c r="H654" s="183"/>
      <c r="I654" s="5"/>
      <c r="J654" s="200"/>
    </row>
    <row r="655" spans="1:10" s="2" customFormat="1" ht="18" customHeight="1">
      <c r="A655"/>
      <c r="B655"/>
      <c r="C655" s="26"/>
      <c r="D655" s="4"/>
      <c r="E655" s="22"/>
      <c r="F655" s="22"/>
      <c r="G655" s="22"/>
      <c r="H655" s="183"/>
      <c r="I655" s="5"/>
      <c r="J655" s="200"/>
    </row>
    <row r="656" spans="1:10" s="2" customFormat="1" ht="18" customHeight="1">
      <c r="A656"/>
      <c r="B656"/>
      <c r="C656" s="26"/>
      <c r="D656" s="4"/>
      <c r="E656" s="22"/>
      <c r="F656" s="22"/>
      <c r="G656" s="22"/>
      <c r="H656" s="183"/>
      <c r="I656" s="5"/>
      <c r="J656" s="200"/>
    </row>
    <row r="657" spans="1:10" s="2" customFormat="1" ht="18" customHeight="1">
      <c r="A657"/>
      <c r="B657"/>
      <c r="C657" s="26"/>
      <c r="D657" s="4"/>
      <c r="E657" s="22"/>
      <c r="F657" s="22"/>
      <c r="G657" s="22"/>
      <c r="H657" s="183"/>
      <c r="I657" s="5"/>
      <c r="J657" s="200"/>
    </row>
    <row r="658" spans="1:10" s="2" customFormat="1" ht="18" customHeight="1">
      <c r="A658"/>
      <c r="B658"/>
      <c r="C658" s="26"/>
      <c r="D658" s="4"/>
      <c r="E658" s="22"/>
      <c r="F658" s="22"/>
      <c r="G658" s="22"/>
      <c r="H658" s="183"/>
      <c r="I658" s="5"/>
      <c r="J658" s="200"/>
    </row>
    <row r="659" spans="1:10" s="2" customFormat="1" ht="18" customHeight="1">
      <c r="A659"/>
      <c r="B659"/>
      <c r="C659" s="26"/>
      <c r="D659" s="4"/>
      <c r="E659" s="22"/>
      <c r="F659" s="22"/>
      <c r="G659" s="22"/>
      <c r="H659" s="183"/>
      <c r="I659" s="5"/>
      <c r="J659" s="200"/>
    </row>
    <row r="660" spans="1:10" s="2" customFormat="1" ht="18" customHeight="1">
      <c r="A660"/>
      <c r="B660"/>
      <c r="C660" s="26"/>
      <c r="D660" s="4"/>
      <c r="E660" s="22"/>
      <c r="F660" s="22"/>
      <c r="G660" s="22"/>
      <c r="H660" s="183"/>
      <c r="I660" s="5"/>
      <c r="J660" s="200"/>
    </row>
    <row r="661" spans="1:10" s="2" customFormat="1" ht="18" customHeight="1">
      <c r="A661"/>
      <c r="B661"/>
      <c r="C661" s="26"/>
      <c r="D661" s="4"/>
      <c r="E661" s="22"/>
      <c r="F661" s="22"/>
      <c r="G661" s="22"/>
      <c r="H661" s="183"/>
      <c r="I661" s="5"/>
      <c r="J661" s="200"/>
    </row>
    <row r="662" spans="1:10" s="2" customFormat="1" ht="18" customHeight="1">
      <c r="A662"/>
      <c r="B662"/>
      <c r="C662" s="26"/>
      <c r="D662" s="4"/>
      <c r="E662" s="22"/>
      <c r="F662" s="22"/>
      <c r="G662" s="22"/>
      <c r="H662" s="183"/>
      <c r="I662" s="5"/>
      <c r="J662" s="200"/>
    </row>
    <row r="663" spans="1:10" s="2" customFormat="1" ht="18" customHeight="1">
      <c r="A663"/>
      <c r="B663"/>
      <c r="C663" s="26"/>
      <c r="D663" s="4"/>
      <c r="E663" s="22"/>
      <c r="F663" s="22"/>
      <c r="G663" s="22"/>
      <c r="H663" s="183"/>
      <c r="I663" s="5"/>
      <c r="J663" s="200"/>
    </row>
    <row r="664" spans="1:10" s="2" customFormat="1" ht="18" customHeight="1">
      <c r="A664"/>
      <c r="B664"/>
      <c r="C664" s="26"/>
      <c r="D664" s="4"/>
      <c r="E664" s="22"/>
      <c r="F664" s="22"/>
      <c r="G664" s="22"/>
      <c r="H664" s="183"/>
      <c r="I664" s="5"/>
      <c r="J664" s="200"/>
    </row>
    <row r="665" spans="1:10" s="2" customFormat="1" ht="18" customHeight="1">
      <c r="A665"/>
      <c r="B665"/>
      <c r="C665" s="26"/>
      <c r="D665" s="4"/>
      <c r="E665" s="22"/>
      <c r="F665" s="22"/>
      <c r="G665" s="22"/>
      <c r="H665" s="183"/>
      <c r="I665" s="5"/>
      <c r="J665" s="200"/>
    </row>
    <row r="666" spans="1:10" s="2" customFormat="1" ht="18" customHeight="1">
      <c r="A666"/>
      <c r="B666"/>
      <c r="C666" s="26"/>
      <c r="D666" s="4"/>
      <c r="E666" s="22"/>
      <c r="F666" s="22"/>
      <c r="G666" s="22"/>
      <c r="H666" s="183"/>
      <c r="I666" s="5"/>
      <c r="J666" s="200"/>
    </row>
    <row r="667" spans="1:10" s="2" customFormat="1" ht="18" customHeight="1">
      <c r="A667"/>
      <c r="B667"/>
      <c r="C667" s="26"/>
      <c r="D667" s="4"/>
      <c r="E667" s="22"/>
      <c r="F667" s="22"/>
      <c r="G667" s="22"/>
      <c r="H667" s="183"/>
      <c r="I667" s="5"/>
      <c r="J667" s="200"/>
    </row>
    <row r="668" spans="1:10" s="2" customFormat="1" ht="18" customHeight="1">
      <c r="A668"/>
      <c r="B668"/>
      <c r="C668" s="26"/>
      <c r="D668" s="4"/>
      <c r="E668" s="22"/>
      <c r="F668" s="22"/>
      <c r="G668" s="22"/>
      <c r="H668" s="183"/>
      <c r="I668" s="5"/>
      <c r="J668" s="200"/>
    </row>
    <row r="669" spans="1:10" s="2" customFormat="1" ht="18" customHeight="1">
      <c r="A669"/>
      <c r="B669"/>
      <c r="C669" s="26"/>
      <c r="D669" s="4"/>
      <c r="E669" s="22"/>
      <c r="F669" s="22"/>
      <c r="G669" s="22"/>
      <c r="H669" s="183"/>
      <c r="I669" s="5"/>
      <c r="J669" s="200"/>
    </row>
    <row r="670" spans="1:10" s="2" customFormat="1" ht="18" customHeight="1">
      <c r="A670"/>
      <c r="B670"/>
      <c r="C670" s="26"/>
      <c r="D670" s="4"/>
      <c r="E670" s="22"/>
      <c r="F670" s="22"/>
      <c r="G670" s="22"/>
      <c r="H670" s="183"/>
      <c r="I670" s="5"/>
      <c r="J670" s="200"/>
    </row>
    <row r="671" spans="1:10" s="2" customFormat="1" ht="18" customHeight="1">
      <c r="A671"/>
      <c r="B671"/>
      <c r="C671" s="26"/>
      <c r="D671" s="4"/>
      <c r="E671" s="22"/>
      <c r="F671" s="22"/>
      <c r="G671" s="22"/>
      <c r="H671" s="183"/>
      <c r="I671" s="5"/>
      <c r="J671" s="200"/>
    </row>
    <row r="672" spans="1:10" s="2" customFormat="1" ht="18" customHeight="1">
      <c r="A672"/>
      <c r="B672"/>
      <c r="C672" s="26"/>
      <c r="D672" s="4"/>
      <c r="E672" s="22"/>
      <c r="F672" s="22"/>
      <c r="G672" s="22"/>
      <c r="H672" s="183"/>
      <c r="I672" s="5"/>
      <c r="J672" s="200"/>
    </row>
    <row r="673" spans="1:10" s="2" customFormat="1" ht="18" customHeight="1">
      <c r="A673"/>
      <c r="B673"/>
      <c r="C673" s="26"/>
      <c r="D673" s="4"/>
      <c r="E673" s="22"/>
      <c r="F673" s="22"/>
      <c r="G673" s="22"/>
      <c r="H673" s="183"/>
      <c r="I673" s="5"/>
      <c r="J673" s="200"/>
    </row>
    <row r="674" spans="1:10" s="2" customFormat="1" ht="18" customHeight="1">
      <c r="A674"/>
      <c r="B674"/>
      <c r="C674" s="26"/>
      <c r="D674" s="4"/>
      <c r="E674" s="22"/>
      <c r="F674" s="22"/>
      <c r="G674" s="22"/>
      <c r="H674" s="183"/>
      <c r="I674" s="5"/>
      <c r="J674" s="200"/>
    </row>
    <row r="675" spans="1:10" s="2" customFormat="1" ht="18" customHeight="1">
      <c r="A675"/>
      <c r="B675"/>
      <c r="C675" s="26"/>
      <c r="D675" s="4"/>
      <c r="E675" s="22"/>
      <c r="F675" s="22"/>
      <c r="G675" s="22"/>
      <c r="H675" s="183"/>
      <c r="I675" s="5"/>
      <c r="J675" s="200"/>
    </row>
    <row r="676" spans="1:10" s="2" customFormat="1" ht="18" customHeight="1">
      <c r="A676"/>
      <c r="B676"/>
      <c r="C676" s="26"/>
      <c r="D676" s="4"/>
      <c r="E676" s="22"/>
      <c r="F676" s="22"/>
      <c r="G676" s="22"/>
      <c r="H676" s="183"/>
      <c r="I676" s="5"/>
      <c r="J676" s="200"/>
    </row>
    <row r="677" spans="1:10" s="2" customFormat="1" ht="18" customHeight="1">
      <c r="A677"/>
      <c r="B677"/>
      <c r="C677" s="26"/>
      <c r="D677" s="4"/>
      <c r="E677" s="22"/>
      <c r="F677" s="22"/>
      <c r="G677" s="22"/>
      <c r="H677" s="183"/>
      <c r="I677" s="5"/>
      <c r="J677" s="200"/>
    </row>
    <row r="678" spans="1:10" s="2" customFormat="1" ht="18" customHeight="1">
      <c r="A678"/>
      <c r="B678"/>
      <c r="C678" s="26"/>
      <c r="D678" s="4"/>
      <c r="E678" s="22"/>
      <c r="F678" s="22"/>
      <c r="G678" s="22"/>
      <c r="H678" s="183"/>
      <c r="I678" s="5"/>
      <c r="J678" s="200"/>
    </row>
    <row r="679" spans="1:10" s="2" customFormat="1" ht="18" customHeight="1">
      <c r="A679"/>
      <c r="B679"/>
      <c r="C679" s="26"/>
      <c r="D679" s="4"/>
      <c r="E679" s="22"/>
      <c r="F679" s="22"/>
      <c r="G679" s="22"/>
      <c r="H679" s="183"/>
      <c r="I679" s="5"/>
      <c r="J679" s="200"/>
    </row>
    <row r="680" spans="1:10" s="2" customFormat="1" ht="18" customHeight="1">
      <c r="A680"/>
      <c r="B680"/>
      <c r="C680" s="26"/>
      <c r="D680" s="4"/>
      <c r="E680" s="22"/>
      <c r="F680" s="22"/>
      <c r="G680" s="22"/>
      <c r="H680" s="183"/>
      <c r="I680" s="5"/>
      <c r="J680" s="200"/>
    </row>
    <row r="681" spans="1:10" s="2" customFormat="1" ht="18" customHeight="1">
      <c r="A681"/>
      <c r="B681"/>
      <c r="C681" s="26"/>
      <c r="D681" s="4"/>
      <c r="E681" s="22"/>
      <c r="F681" s="22"/>
      <c r="G681" s="22"/>
      <c r="H681" s="183"/>
      <c r="I681" s="5"/>
      <c r="J681" s="200"/>
    </row>
    <row r="682" spans="1:10" s="2" customFormat="1" ht="18" customHeight="1">
      <c r="A682"/>
      <c r="B682"/>
      <c r="C682" s="26"/>
      <c r="D682" s="4"/>
      <c r="E682" s="22"/>
      <c r="F682" s="22"/>
      <c r="G682" s="22"/>
      <c r="H682" s="183"/>
      <c r="I682" s="5"/>
      <c r="J682" s="200"/>
    </row>
    <row r="683" spans="1:10" s="2" customFormat="1" ht="18" customHeight="1">
      <c r="A683"/>
      <c r="B683"/>
      <c r="C683" s="26"/>
      <c r="D683" s="4"/>
      <c r="E683" s="22"/>
      <c r="F683" s="22"/>
      <c r="G683" s="22"/>
      <c r="H683" s="183"/>
      <c r="I683" s="5"/>
      <c r="J683" s="200"/>
    </row>
    <row r="684" spans="1:10" s="2" customFormat="1" ht="18" customHeight="1">
      <c r="A684"/>
      <c r="B684"/>
      <c r="C684" s="26"/>
      <c r="D684" s="4"/>
      <c r="E684" s="22"/>
      <c r="F684" s="22"/>
      <c r="G684" s="22"/>
      <c r="H684" s="183"/>
      <c r="I684" s="5"/>
      <c r="J684" s="200"/>
    </row>
    <row r="685" spans="1:10" s="2" customFormat="1" ht="18" customHeight="1">
      <c r="A685"/>
      <c r="B685"/>
      <c r="C685" s="26"/>
      <c r="D685" s="4"/>
      <c r="E685" s="22"/>
      <c r="F685" s="22"/>
      <c r="G685" s="22"/>
      <c r="H685" s="183"/>
      <c r="I685" s="5"/>
      <c r="J685" s="200"/>
    </row>
    <row r="686" spans="1:10" s="2" customFormat="1" ht="18" customHeight="1">
      <c r="A686"/>
      <c r="B686"/>
      <c r="C686" s="26"/>
      <c r="D686" s="4"/>
      <c r="E686" s="22"/>
      <c r="F686" s="22"/>
      <c r="G686" s="22"/>
      <c r="H686" s="183"/>
      <c r="I686" s="5"/>
      <c r="J686" s="200"/>
    </row>
    <row r="687" spans="1:10" s="2" customFormat="1" ht="18" customHeight="1">
      <c r="A687"/>
      <c r="B687"/>
      <c r="C687" s="26"/>
      <c r="D687" s="4"/>
      <c r="E687" s="22"/>
      <c r="F687" s="22"/>
      <c r="G687" s="22"/>
      <c r="H687" s="183"/>
      <c r="I687" s="5"/>
      <c r="J687" s="200"/>
    </row>
    <row r="688" spans="1:10" s="2" customFormat="1" ht="18" customHeight="1">
      <c r="A688"/>
      <c r="B688"/>
      <c r="C688" s="26"/>
      <c r="D688" s="4"/>
      <c r="E688" s="22"/>
      <c r="F688" s="22"/>
      <c r="G688" s="22"/>
      <c r="H688" s="183"/>
      <c r="I688" s="5"/>
      <c r="J688" s="200"/>
    </row>
    <row r="689" spans="1:10" s="2" customFormat="1" ht="18" customHeight="1">
      <c r="A689"/>
      <c r="B689"/>
      <c r="C689" s="26"/>
      <c r="D689" s="4"/>
      <c r="E689" s="22"/>
      <c r="F689" s="22"/>
      <c r="G689" s="22"/>
      <c r="H689" s="183"/>
      <c r="I689" s="5"/>
      <c r="J689" s="200"/>
    </row>
    <row r="690" spans="1:10" s="2" customFormat="1" ht="18" customHeight="1">
      <c r="A690"/>
      <c r="B690"/>
      <c r="C690" s="26"/>
      <c r="D690" s="4"/>
      <c r="E690" s="22"/>
      <c r="F690" s="22"/>
      <c r="G690" s="22"/>
      <c r="H690" s="183"/>
      <c r="I690" s="5"/>
      <c r="J690" s="200"/>
    </row>
    <row r="691" spans="1:10" s="2" customFormat="1" ht="18" customHeight="1">
      <c r="A691"/>
      <c r="B691"/>
      <c r="C691" s="26"/>
      <c r="D691" s="4"/>
      <c r="E691" s="22"/>
      <c r="F691" s="22"/>
      <c r="G691" s="22"/>
      <c r="H691" s="183"/>
      <c r="I691" s="5"/>
      <c r="J691" s="200"/>
    </row>
    <row r="692" spans="1:10" s="2" customFormat="1" ht="18" customHeight="1">
      <c r="A692"/>
      <c r="B692"/>
      <c r="C692" s="26"/>
      <c r="D692" s="4"/>
      <c r="E692" s="22"/>
      <c r="F692" s="22"/>
      <c r="G692" s="22"/>
      <c r="H692" s="183"/>
      <c r="I692" s="5"/>
      <c r="J692" s="200"/>
    </row>
    <row r="693" spans="1:10" s="2" customFormat="1" ht="18" customHeight="1">
      <c r="A693"/>
      <c r="B693"/>
      <c r="C693" s="26"/>
      <c r="D693" s="4"/>
      <c r="E693" s="22"/>
      <c r="F693" s="22"/>
      <c r="G693" s="22"/>
      <c r="H693" s="183"/>
      <c r="I693" s="5"/>
      <c r="J693" s="200"/>
    </row>
    <row r="694" spans="1:10" s="2" customFormat="1" ht="18" customHeight="1">
      <c r="A694"/>
      <c r="B694"/>
      <c r="C694" s="26"/>
      <c r="D694" s="4"/>
      <c r="E694" s="22"/>
      <c r="F694" s="22"/>
      <c r="G694" s="22"/>
      <c r="H694" s="183"/>
      <c r="I694" s="5"/>
      <c r="J694" s="200"/>
    </row>
    <row r="695" spans="1:10" s="2" customFormat="1" ht="18" customHeight="1">
      <c r="A695"/>
      <c r="B695"/>
      <c r="C695" s="26"/>
      <c r="D695" s="4"/>
      <c r="E695" s="22"/>
      <c r="F695" s="22"/>
      <c r="G695" s="22"/>
      <c r="H695" s="183"/>
      <c r="I695" s="5"/>
      <c r="J695" s="200"/>
    </row>
    <row r="696" spans="1:10" s="2" customFormat="1" ht="18" customHeight="1">
      <c r="A696"/>
      <c r="B696"/>
      <c r="C696" s="26"/>
      <c r="D696" s="4"/>
      <c r="E696" s="22"/>
      <c r="F696" s="22"/>
      <c r="G696" s="22"/>
      <c r="H696" s="183"/>
      <c r="I696" s="5"/>
      <c r="J696" s="200"/>
    </row>
    <row r="697" spans="1:10" s="2" customFormat="1" ht="18" customHeight="1">
      <c r="A697"/>
      <c r="B697"/>
      <c r="C697" s="26"/>
      <c r="D697" s="4"/>
      <c r="E697" s="22"/>
      <c r="F697" s="22"/>
      <c r="G697" s="22"/>
      <c r="H697" s="183"/>
      <c r="I697" s="5"/>
      <c r="J697" s="200"/>
    </row>
    <row r="698" spans="1:10" s="2" customFormat="1" ht="18" customHeight="1">
      <c r="A698"/>
      <c r="B698"/>
      <c r="C698" s="26"/>
      <c r="D698" s="4"/>
      <c r="E698" s="22"/>
      <c r="F698" s="22"/>
      <c r="G698" s="22"/>
      <c r="H698" s="183"/>
      <c r="I698" s="5"/>
      <c r="J698" s="200"/>
    </row>
    <row r="699" spans="1:10" s="2" customFormat="1" ht="18" customHeight="1">
      <c r="A699"/>
      <c r="B699"/>
      <c r="C699" s="26"/>
      <c r="D699" s="4"/>
      <c r="E699" s="22"/>
      <c r="F699" s="22"/>
      <c r="G699" s="22"/>
      <c r="H699" s="183"/>
      <c r="I699" s="5"/>
      <c r="J699" s="200"/>
    </row>
    <row r="700" spans="1:10" s="2" customFormat="1" ht="18" customHeight="1">
      <c r="A700"/>
      <c r="B700"/>
      <c r="C700" s="26"/>
      <c r="D700" s="4"/>
      <c r="E700" s="22"/>
      <c r="F700" s="22"/>
      <c r="G700" s="22"/>
      <c r="H700" s="183"/>
      <c r="I700" s="5"/>
      <c r="J700" s="200"/>
    </row>
    <row r="701" spans="1:10" s="2" customFormat="1" ht="18" customHeight="1">
      <c r="A701"/>
      <c r="B701"/>
      <c r="C701" s="26"/>
      <c r="D701" s="4"/>
      <c r="E701" s="22"/>
      <c r="F701" s="22"/>
      <c r="G701" s="22"/>
      <c r="H701" s="183"/>
      <c r="I701" s="5"/>
      <c r="J701" s="200"/>
    </row>
    <row r="702" spans="1:10" s="2" customFormat="1" ht="18" customHeight="1">
      <c r="A702"/>
      <c r="B702"/>
      <c r="C702" s="26"/>
      <c r="D702" s="4"/>
      <c r="E702" s="22"/>
      <c r="F702" s="22"/>
      <c r="G702" s="22"/>
      <c r="H702" s="183"/>
      <c r="I702" s="5"/>
      <c r="J702" s="200"/>
    </row>
    <row r="703" spans="1:10" s="2" customFormat="1" ht="18" customHeight="1">
      <c r="A703"/>
      <c r="B703"/>
      <c r="C703" s="26"/>
      <c r="D703" s="4"/>
      <c r="E703" s="22"/>
      <c r="F703" s="22"/>
      <c r="G703" s="22"/>
      <c r="H703" s="183"/>
      <c r="I703" s="5"/>
      <c r="J703" s="200"/>
    </row>
    <row r="704" spans="1:10" s="2" customFormat="1" ht="18" customHeight="1">
      <c r="A704"/>
      <c r="B704"/>
      <c r="C704" s="26"/>
      <c r="D704" s="4"/>
      <c r="E704" s="22"/>
      <c r="F704" s="22"/>
      <c r="G704" s="22"/>
      <c r="H704" s="183"/>
      <c r="I704" s="5"/>
      <c r="J704" s="200"/>
    </row>
    <row r="705" spans="1:10" s="2" customFormat="1" ht="18" customHeight="1">
      <c r="A705"/>
      <c r="B705"/>
      <c r="C705" s="26"/>
      <c r="D705" s="4"/>
      <c r="E705" s="22"/>
      <c r="F705" s="22"/>
      <c r="G705" s="22"/>
      <c r="H705" s="183"/>
      <c r="I705" s="5"/>
      <c r="J705" s="200"/>
    </row>
    <row r="706" spans="1:10" s="2" customFormat="1" ht="18" customHeight="1">
      <c r="A706"/>
      <c r="B706"/>
      <c r="C706" s="26"/>
      <c r="D706" s="4"/>
      <c r="E706" s="22"/>
      <c r="F706" s="22"/>
      <c r="G706" s="22"/>
      <c r="H706" s="183"/>
      <c r="I706" s="5"/>
      <c r="J706" s="200"/>
    </row>
    <row r="707" spans="1:10" s="2" customFormat="1" ht="18" customHeight="1">
      <c r="A707"/>
      <c r="B707"/>
      <c r="C707" s="26"/>
      <c r="D707" s="4"/>
      <c r="E707" s="22"/>
      <c r="F707" s="22"/>
      <c r="G707" s="22"/>
      <c r="H707" s="183"/>
      <c r="I707" s="5"/>
      <c r="J707" s="200"/>
    </row>
    <row r="708" spans="1:10" s="2" customFormat="1" ht="18" customHeight="1">
      <c r="A708"/>
      <c r="B708"/>
      <c r="C708" s="26"/>
      <c r="D708" s="4"/>
      <c r="E708" s="22"/>
      <c r="F708" s="22"/>
      <c r="G708" s="22"/>
      <c r="H708" s="183"/>
      <c r="I708" s="5"/>
      <c r="J708" s="200"/>
    </row>
    <row r="709" spans="1:10" s="2" customFormat="1" ht="18" customHeight="1">
      <c r="A709"/>
      <c r="B709"/>
      <c r="C709" s="26"/>
      <c r="D709" s="4"/>
      <c r="E709" s="22"/>
      <c r="F709" s="22"/>
      <c r="G709" s="22"/>
      <c r="H709" s="183"/>
      <c r="I709" s="5"/>
      <c r="J709" s="200"/>
    </row>
    <row r="710" spans="1:10" s="2" customFormat="1" ht="18" customHeight="1">
      <c r="A710"/>
      <c r="B710"/>
      <c r="C710" s="26"/>
      <c r="D710" s="4"/>
      <c r="E710" s="22"/>
      <c r="F710" s="22"/>
      <c r="G710" s="22"/>
      <c r="H710" s="183"/>
      <c r="I710" s="5"/>
      <c r="J710" s="200"/>
    </row>
    <row r="711" spans="1:10" s="2" customFormat="1" ht="18" customHeight="1">
      <c r="A711"/>
      <c r="B711"/>
      <c r="C711" s="26"/>
      <c r="D711" s="4"/>
      <c r="E711" s="22"/>
      <c r="F711" s="22"/>
      <c r="G711" s="22"/>
      <c r="H711" s="183"/>
      <c r="I711" s="5"/>
      <c r="J711" s="200"/>
    </row>
    <row r="712" spans="1:10" s="2" customFormat="1" ht="18" customHeight="1">
      <c r="A712"/>
      <c r="B712"/>
      <c r="C712" s="26"/>
      <c r="D712" s="4"/>
      <c r="E712" s="22"/>
      <c r="F712" s="22"/>
      <c r="G712" s="22"/>
      <c r="H712" s="183"/>
      <c r="I712" s="5"/>
      <c r="J712" s="200"/>
    </row>
    <row r="713" spans="1:10" s="2" customFormat="1" ht="18" customHeight="1">
      <c r="A713"/>
      <c r="B713"/>
      <c r="C713" s="26"/>
      <c r="D713" s="4"/>
      <c r="E713" s="22"/>
      <c r="F713" s="22"/>
      <c r="G713" s="22"/>
      <c r="H713" s="183"/>
      <c r="I713" s="5"/>
      <c r="J713" s="200"/>
    </row>
    <row r="714" spans="1:10" s="2" customFormat="1" ht="18" customHeight="1">
      <c r="A714"/>
      <c r="B714"/>
      <c r="C714" s="26"/>
      <c r="D714" s="4"/>
      <c r="E714" s="22"/>
      <c r="F714" s="22"/>
      <c r="G714" s="22"/>
      <c r="H714" s="183"/>
      <c r="I714" s="5"/>
      <c r="J714" s="200"/>
    </row>
    <row r="715" spans="1:10" s="2" customFormat="1" ht="18" customHeight="1">
      <c r="A715"/>
      <c r="B715"/>
      <c r="C715" s="26"/>
      <c r="D715" s="4"/>
      <c r="E715" s="22"/>
      <c r="F715" s="22"/>
      <c r="G715" s="22"/>
      <c r="H715" s="183"/>
      <c r="I715" s="5"/>
      <c r="J715" s="200"/>
    </row>
    <row r="716" spans="1:10" s="2" customFormat="1" ht="18" customHeight="1">
      <c r="A716"/>
      <c r="B716"/>
      <c r="C716" s="26"/>
      <c r="D716" s="4"/>
      <c r="E716" s="22"/>
      <c r="F716" s="22"/>
      <c r="G716" s="22"/>
      <c r="H716" s="183"/>
      <c r="I716" s="5"/>
      <c r="J716" s="200"/>
    </row>
    <row r="717" spans="1:10" s="2" customFormat="1" ht="18" customHeight="1">
      <c r="A717"/>
      <c r="B717"/>
      <c r="C717" s="26"/>
      <c r="D717" s="4"/>
      <c r="E717" s="22"/>
      <c r="F717" s="22"/>
      <c r="G717" s="22"/>
      <c r="H717" s="183"/>
      <c r="I717" s="5"/>
      <c r="J717" s="200"/>
    </row>
    <row r="718" spans="1:10" s="2" customFormat="1" ht="18" customHeight="1">
      <c r="A718"/>
      <c r="B718"/>
      <c r="C718" s="26"/>
      <c r="D718" s="4"/>
      <c r="E718" s="22"/>
      <c r="F718" s="22"/>
      <c r="G718" s="22"/>
      <c r="H718" s="183"/>
      <c r="I718" s="5"/>
      <c r="J718" s="200"/>
    </row>
    <row r="719" spans="1:10" s="2" customFormat="1" ht="18" customHeight="1">
      <c r="A719"/>
      <c r="B719"/>
      <c r="C719" s="26"/>
      <c r="D719" s="4"/>
      <c r="E719" s="22"/>
      <c r="F719" s="22"/>
      <c r="G719" s="22"/>
      <c r="H719" s="183"/>
      <c r="I719" s="5"/>
      <c r="J719" s="200"/>
    </row>
    <row r="720" spans="1:10" s="2" customFormat="1" ht="18" customHeight="1">
      <c r="A720"/>
      <c r="B720"/>
      <c r="C720" s="26"/>
      <c r="D720" s="4"/>
      <c r="E720" s="22"/>
      <c r="F720" s="22"/>
      <c r="G720" s="22"/>
      <c r="H720" s="183"/>
      <c r="I720" s="5"/>
      <c r="J720" s="200"/>
    </row>
    <row r="721" spans="1:10" s="2" customFormat="1" ht="18" customHeight="1">
      <c r="A721"/>
      <c r="B721"/>
      <c r="C721" s="26"/>
      <c r="D721" s="4"/>
      <c r="E721" s="22"/>
      <c r="F721" s="22"/>
      <c r="G721" s="22"/>
      <c r="H721" s="183"/>
      <c r="I721" s="5"/>
      <c r="J721" s="200"/>
    </row>
    <row r="722" spans="1:10" s="2" customFormat="1" ht="18" customHeight="1">
      <c r="A722"/>
      <c r="B722"/>
      <c r="C722" s="26"/>
      <c r="D722" s="4"/>
      <c r="E722" s="22"/>
      <c r="F722" s="22"/>
      <c r="G722" s="22"/>
      <c r="H722" s="183"/>
      <c r="I722" s="5"/>
      <c r="J722" s="200"/>
    </row>
    <row r="723" spans="1:10" s="2" customFormat="1" ht="18" customHeight="1">
      <c r="A723"/>
      <c r="B723"/>
      <c r="C723" s="26"/>
      <c r="D723" s="4"/>
      <c r="E723" s="22"/>
      <c r="F723" s="22"/>
      <c r="G723" s="22"/>
      <c r="H723" s="183"/>
      <c r="I723" s="5"/>
      <c r="J723" s="200"/>
    </row>
    <row r="724" spans="1:10" s="2" customFormat="1" ht="18" customHeight="1">
      <c r="A724"/>
      <c r="B724"/>
      <c r="C724" s="26"/>
      <c r="D724" s="4"/>
      <c r="E724" s="22"/>
      <c r="F724" s="22"/>
      <c r="G724" s="22"/>
      <c r="H724" s="183"/>
      <c r="I724" s="5"/>
      <c r="J724" s="200"/>
    </row>
    <row r="725" ht="18" customHeight="1"/>
    <row r="726" ht="18" customHeight="1"/>
    <row r="727" ht="18" customHeight="1"/>
    <row r="728" ht="18" customHeight="1"/>
    <row r="729" ht="18" customHeight="1"/>
    <row r="730" ht="18" customHeight="1"/>
    <row r="731" ht="18" customHeight="1"/>
    <row r="732" ht="18" customHeight="1"/>
    <row r="733" ht="18" customHeight="1"/>
    <row r="734" ht="18" customHeight="1"/>
    <row r="735" ht="18" customHeight="1"/>
    <row r="736" spans="1:10" s="2" customFormat="1" ht="18" customHeight="1">
      <c r="A736"/>
      <c r="B736"/>
      <c r="C736" s="26"/>
      <c r="D736" s="4"/>
      <c r="E736" s="22"/>
      <c r="F736" s="22"/>
      <c r="G736" s="22"/>
      <c r="H736" s="183"/>
      <c r="I736" s="5"/>
      <c r="J736" s="200"/>
    </row>
    <row r="737" ht="18" customHeight="1"/>
    <row r="738" ht="18" customHeight="1"/>
    <row r="739" ht="18" customHeight="1"/>
    <row r="740" ht="18" customHeight="1"/>
    <row r="741" ht="18" customHeight="1"/>
    <row r="742" spans="1:10" s="2" customFormat="1" ht="18" customHeight="1">
      <c r="A742"/>
      <c r="B742"/>
      <c r="C742" s="26"/>
      <c r="D742" s="4"/>
      <c r="E742" s="22"/>
      <c r="F742" s="22"/>
      <c r="G742" s="22"/>
      <c r="H742" s="183"/>
      <c r="I742" s="5"/>
      <c r="J742" s="200"/>
    </row>
    <row r="743" ht="18" customHeight="1"/>
    <row r="744" ht="18" customHeight="1"/>
    <row r="745" ht="18" customHeight="1"/>
    <row r="746" ht="18" customHeight="1"/>
    <row r="747" ht="18" customHeight="1"/>
    <row r="748" ht="18" customHeight="1"/>
    <row r="749" ht="18" customHeight="1"/>
    <row r="750" ht="18" customHeight="1"/>
    <row r="751" ht="18" customHeight="1"/>
    <row r="752" spans="1:10" s="2" customFormat="1" ht="18" customHeight="1">
      <c r="A752"/>
      <c r="B752"/>
      <c r="C752" s="26"/>
      <c r="D752" s="4"/>
      <c r="E752" s="22"/>
      <c r="F752" s="22"/>
      <c r="G752" s="22"/>
      <c r="H752" s="183"/>
      <c r="I752" s="5"/>
      <c r="J752" s="200"/>
    </row>
    <row r="753" ht="18" customHeight="1"/>
    <row r="754" ht="18" customHeight="1"/>
    <row r="755" ht="18" customHeight="1"/>
    <row r="756" spans="1:10" s="2" customFormat="1" ht="18" customHeight="1">
      <c r="A756"/>
      <c r="B756"/>
      <c r="C756" s="26"/>
      <c r="D756" s="4"/>
      <c r="E756" s="22"/>
      <c r="F756" s="22"/>
      <c r="G756" s="22"/>
      <c r="H756" s="183"/>
      <c r="I756" s="5"/>
      <c r="J756" s="200"/>
    </row>
    <row r="757" ht="18" customHeight="1"/>
    <row r="758" ht="18" customHeight="1"/>
    <row r="759" ht="18" customHeight="1"/>
    <row r="760" ht="18" customHeight="1"/>
    <row r="761" ht="18" customHeight="1"/>
    <row r="762" ht="18" customHeight="1"/>
    <row r="763" ht="18" customHeight="1"/>
    <row r="764" ht="18" customHeight="1"/>
    <row r="765" ht="18" customHeight="1"/>
    <row r="766" ht="18" customHeight="1"/>
    <row r="767" ht="18" customHeight="1"/>
    <row r="768" ht="18" customHeight="1"/>
    <row r="769" ht="18" customHeight="1"/>
    <row r="770" ht="18" customHeight="1"/>
    <row r="771" ht="18" customHeight="1"/>
    <row r="772" ht="18" customHeight="1"/>
    <row r="773" ht="18" customHeight="1"/>
    <row r="774" ht="18" customHeight="1"/>
    <row r="775" ht="18" customHeight="1"/>
    <row r="776" ht="18" customHeight="1"/>
    <row r="777" ht="18" customHeight="1"/>
    <row r="778" spans="1:10" s="2" customFormat="1" ht="18" customHeight="1">
      <c r="A778"/>
      <c r="B778"/>
      <c r="C778" s="26"/>
      <c r="D778" s="4"/>
      <c r="E778" s="22"/>
      <c r="F778" s="22"/>
      <c r="G778" s="22"/>
      <c r="H778" s="183"/>
      <c r="I778" s="5"/>
      <c r="J778" s="200"/>
    </row>
    <row r="779" spans="1:10" s="2" customFormat="1" ht="18" customHeight="1">
      <c r="A779"/>
      <c r="B779"/>
      <c r="C779" s="26"/>
      <c r="D779" s="4"/>
      <c r="E779" s="22"/>
      <c r="F779" s="22"/>
      <c r="G779" s="22"/>
      <c r="H779" s="183"/>
      <c r="I779" s="5"/>
      <c r="J779" s="200"/>
    </row>
    <row r="780" spans="1:10" s="13" customFormat="1" ht="18" customHeight="1">
      <c r="A780"/>
      <c r="B780"/>
      <c r="C780" s="26"/>
      <c r="D780" s="4"/>
      <c r="E780" s="22"/>
      <c r="F780" s="22"/>
      <c r="G780" s="22"/>
      <c r="H780" s="183"/>
      <c r="I780" s="5"/>
      <c r="J780" s="200"/>
    </row>
    <row r="781" spans="1:10" s="13" customFormat="1" ht="18" customHeight="1">
      <c r="A781"/>
      <c r="B781"/>
      <c r="C781" s="26"/>
      <c r="D781" s="4"/>
      <c r="E781" s="22"/>
      <c r="F781" s="22"/>
      <c r="G781" s="22"/>
      <c r="H781" s="183"/>
      <c r="I781" s="5"/>
      <c r="J781" s="200"/>
    </row>
    <row r="782" spans="1:10" s="13" customFormat="1" ht="18" customHeight="1">
      <c r="A782"/>
      <c r="B782"/>
      <c r="C782" s="26"/>
      <c r="D782" s="4"/>
      <c r="E782" s="22"/>
      <c r="F782" s="22"/>
      <c r="G782" s="22"/>
      <c r="H782" s="183"/>
      <c r="I782" s="5"/>
      <c r="J782" s="200"/>
    </row>
    <row r="783" spans="1:10" s="13" customFormat="1" ht="18" customHeight="1">
      <c r="A783"/>
      <c r="B783"/>
      <c r="C783" s="26"/>
      <c r="D783" s="4"/>
      <c r="E783" s="22"/>
      <c r="F783" s="22"/>
      <c r="G783" s="22"/>
      <c r="H783" s="183"/>
      <c r="I783" s="5"/>
      <c r="J783" s="200"/>
    </row>
    <row r="784" spans="1:10" s="13" customFormat="1" ht="18" customHeight="1">
      <c r="A784"/>
      <c r="B784"/>
      <c r="C784" s="26"/>
      <c r="D784" s="4"/>
      <c r="E784" s="22"/>
      <c r="F784" s="22"/>
      <c r="G784" s="22"/>
      <c r="H784" s="183"/>
      <c r="I784" s="5"/>
      <c r="J784" s="200"/>
    </row>
    <row r="785" spans="1:10" s="13" customFormat="1" ht="18" customHeight="1">
      <c r="A785"/>
      <c r="B785"/>
      <c r="C785" s="26"/>
      <c r="D785" s="4"/>
      <c r="E785" s="22"/>
      <c r="F785" s="22"/>
      <c r="G785" s="22"/>
      <c r="H785" s="183"/>
      <c r="I785" s="5"/>
      <c r="J785" s="200"/>
    </row>
    <row r="786" spans="1:10" s="13" customFormat="1" ht="18" customHeight="1">
      <c r="A786"/>
      <c r="B786"/>
      <c r="C786" s="26"/>
      <c r="D786" s="4"/>
      <c r="E786" s="22"/>
      <c r="F786" s="22"/>
      <c r="G786" s="22"/>
      <c r="H786" s="183"/>
      <c r="I786" s="5"/>
      <c r="J786" s="200"/>
    </row>
    <row r="787" spans="1:10" s="13" customFormat="1" ht="18" customHeight="1">
      <c r="A787"/>
      <c r="B787"/>
      <c r="C787" s="26"/>
      <c r="D787" s="4"/>
      <c r="E787" s="22"/>
      <c r="F787" s="22"/>
      <c r="G787" s="22"/>
      <c r="H787" s="183"/>
      <c r="I787" s="5"/>
      <c r="J787" s="200"/>
    </row>
    <row r="788" spans="1:10" s="13" customFormat="1" ht="18" customHeight="1">
      <c r="A788"/>
      <c r="B788"/>
      <c r="C788" s="26"/>
      <c r="D788" s="4"/>
      <c r="E788" s="22"/>
      <c r="F788" s="22"/>
      <c r="G788" s="22"/>
      <c r="H788" s="183"/>
      <c r="I788" s="5"/>
      <c r="J788" s="200"/>
    </row>
    <row r="789" spans="1:10" s="13" customFormat="1" ht="18" customHeight="1">
      <c r="A789"/>
      <c r="B789"/>
      <c r="C789" s="26"/>
      <c r="D789" s="4"/>
      <c r="E789" s="22"/>
      <c r="F789" s="22"/>
      <c r="G789" s="22"/>
      <c r="H789" s="183"/>
      <c r="I789" s="5"/>
      <c r="J789" s="200"/>
    </row>
    <row r="790" spans="1:10" s="20" customFormat="1" ht="18" customHeight="1">
      <c r="A790"/>
      <c r="B790"/>
      <c r="C790" s="26"/>
      <c r="D790" s="4"/>
      <c r="E790" s="22"/>
      <c r="F790" s="22"/>
      <c r="G790" s="22"/>
      <c r="H790" s="183"/>
      <c r="I790" s="5"/>
      <c r="J790" s="200"/>
    </row>
    <row r="791" spans="1:10" s="13" customFormat="1" ht="18" customHeight="1">
      <c r="A791"/>
      <c r="B791"/>
      <c r="C791" s="26"/>
      <c r="D791" s="4"/>
      <c r="E791" s="22"/>
      <c r="F791" s="22"/>
      <c r="G791" s="22"/>
      <c r="H791" s="183"/>
      <c r="I791" s="5"/>
      <c r="J791" s="200"/>
    </row>
    <row r="792" ht="18" customHeight="1"/>
    <row r="793" ht="18" customHeight="1"/>
    <row r="794" ht="18" customHeight="1"/>
    <row r="795" ht="18" customHeight="1"/>
    <row r="796" ht="18" customHeight="1"/>
    <row r="797" ht="18" customHeight="1"/>
    <row r="798" ht="18" customHeight="1"/>
    <row r="799" ht="18" customHeight="1"/>
    <row r="800" ht="18" customHeight="1"/>
    <row r="801" ht="18" customHeight="1"/>
    <row r="802" ht="18" customHeight="1"/>
    <row r="803" ht="18" customHeight="1"/>
    <row r="804" ht="18" customHeight="1"/>
    <row r="805" ht="18" customHeight="1"/>
    <row r="806" ht="18" customHeight="1"/>
    <row r="807" ht="18" customHeight="1"/>
    <row r="808" ht="18" customHeight="1"/>
    <row r="809" spans="1:10" s="2" customFormat="1" ht="18" customHeight="1">
      <c r="A809"/>
      <c r="B809"/>
      <c r="C809" s="26"/>
      <c r="D809" s="4"/>
      <c r="E809" s="22"/>
      <c r="F809" s="22"/>
      <c r="G809" s="22"/>
      <c r="H809" s="183"/>
      <c r="I809" s="5"/>
      <c r="J809" s="200"/>
    </row>
    <row r="810" ht="18" customHeight="1"/>
    <row r="811" spans="1:10" s="2" customFormat="1" ht="18" customHeight="1">
      <c r="A811"/>
      <c r="B811"/>
      <c r="C811" s="26"/>
      <c r="D811" s="4"/>
      <c r="E811" s="22"/>
      <c r="F811" s="22"/>
      <c r="G811" s="22"/>
      <c r="H811" s="183"/>
      <c r="I811" s="5"/>
      <c r="J811" s="200"/>
    </row>
    <row r="812" ht="18" customHeight="1"/>
    <row r="813" ht="18" customHeight="1"/>
    <row r="814" ht="18" customHeight="1"/>
    <row r="815" ht="18" customHeight="1"/>
    <row r="816" ht="18" customHeight="1"/>
    <row r="817" ht="18" customHeight="1"/>
    <row r="818" ht="18" customHeight="1"/>
    <row r="819" ht="18" customHeight="1"/>
  </sheetData>
  <sheetProtection/>
  <mergeCells count="6">
    <mergeCell ref="C325:D325"/>
    <mergeCell ref="A10:J10"/>
    <mergeCell ref="A7:J7"/>
    <mergeCell ref="A8:J8"/>
    <mergeCell ref="A9:J9"/>
    <mergeCell ref="E328:I328"/>
  </mergeCells>
  <printOptions horizontalCentered="1"/>
  <pageMargins left="0" right="0" top="0.5905511811023623" bottom="0" header="0.5905511811023623" footer="0"/>
  <pageSetup horizontalDpi="300" verticalDpi="300" orientation="landscape" paperSize="9" scale="76" r:id="rId1"/>
  <rowBreaks count="8" manualBreakCount="8">
    <brk id="44" max="8" man="1"/>
    <brk id="82" max="8" man="1"/>
    <brk id="119" max="8" man="1"/>
    <brk id="155" max="8" man="1"/>
    <brk id="193" max="8" man="1"/>
    <brk id="230" max="8" man="1"/>
    <brk id="267" max="8" man="1"/>
    <brk id="304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7:R817"/>
  <sheetViews>
    <sheetView view="pageBreakPreview" zoomScale="96" zoomScaleSheetLayoutView="96" zoomScalePageLayoutView="0" workbookViewId="0" topLeftCell="A7">
      <pane ySplit="6" topLeftCell="A13" activePane="bottomLeft" state="frozen"/>
      <selection pane="topLeft" activeCell="A7" sqref="A7"/>
      <selection pane="bottomLeft" activeCell="F325" sqref="F325"/>
    </sheetView>
  </sheetViews>
  <sheetFormatPr defaultColWidth="9.140625" defaultRowHeight="12.75"/>
  <cols>
    <col min="1" max="1" width="6.421875" style="0" customWidth="1"/>
    <col min="2" max="2" width="21.28125" style="0" customWidth="1"/>
    <col min="3" max="3" width="10.140625" style="3" hidden="1" customWidth="1"/>
    <col min="4" max="5" width="14.28125" style="23" customWidth="1"/>
    <col min="6" max="6" width="14.7109375" style="23" customWidth="1"/>
    <col min="7" max="7" width="14.28125" style="34" customWidth="1"/>
    <col min="8" max="17" width="14.28125" style="23" customWidth="1"/>
    <col min="18" max="18" width="14.7109375" style="24" customWidth="1"/>
    <col min="19" max="19" width="9.28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spans="1:18" ht="15" customHeight="1">
      <c r="A7" s="223" t="s">
        <v>395</v>
      </c>
      <c r="B7" s="223"/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23"/>
      <c r="Q7" s="223"/>
      <c r="R7" s="223"/>
    </row>
    <row r="8" spans="1:18" ht="15" customHeight="1">
      <c r="A8" s="223" t="s">
        <v>202</v>
      </c>
      <c r="B8" s="223"/>
      <c r="C8" s="223"/>
      <c r="D8" s="223"/>
      <c r="E8" s="223"/>
      <c r="F8" s="223"/>
      <c r="G8" s="223"/>
      <c r="H8" s="223"/>
      <c r="I8" s="223"/>
      <c r="J8" s="223"/>
      <c r="K8" s="223"/>
      <c r="L8" s="223"/>
      <c r="M8" s="223"/>
      <c r="N8" s="223"/>
      <c r="O8" s="223"/>
      <c r="P8" s="223"/>
      <c r="Q8" s="223"/>
      <c r="R8" s="223"/>
    </row>
    <row r="9" spans="1:18" ht="15" customHeight="1">
      <c r="A9" s="223" t="s">
        <v>534</v>
      </c>
      <c r="B9" s="223"/>
      <c r="C9" s="223"/>
      <c r="D9" s="223"/>
      <c r="E9" s="223"/>
      <c r="F9" s="223"/>
      <c r="G9" s="223"/>
      <c r="H9" s="223"/>
      <c r="I9" s="223"/>
      <c r="J9" s="223"/>
      <c r="K9" s="223"/>
      <c r="L9" s="223"/>
      <c r="M9" s="223"/>
      <c r="N9" s="223"/>
      <c r="O9" s="223"/>
      <c r="P9" s="223"/>
      <c r="Q9" s="223"/>
      <c r="R9" s="223"/>
    </row>
    <row r="10" spans="1:18" ht="15" customHeight="1" thickBot="1">
      <c r="A10" s="224" t="s">
        <v>396</v>
      </c>
      <c r="B10" s="224"/>
      <c r="C10" s="224"/>
      <c r="D10" s="224"/>
      <c r="E10" s="224"/>
      <c r="F10" s="224"/>
      <c r="G10" s="224"/>
      <c r="H10" s="224"/>
      <c r="I10" s="224"/>
      <c r="J10" s="224"/>
      <c r="K10" s="224"/>
      <c r="L10" s="224"/>
      <c r="M10" s="224"/>
      <c r="N10" s="224"/>
      <c r="O10" s="224"/>
      <c r="P10" s="224"/>
      <c r="Q10" s="224"/>
      <c r="R10" s="224"/>
    </row>
    <row r="11" spans="1:18" s="20" customFormat="1" ht="15" customHeight="1" thickBot="1" thickTop="1">
      <c r="A11" s="70" t="s">
        <v>122</v>
      </c>
      <c r="B11" s="136" t="s">
        <v>123</v>
      </c>
      <c r="C11" s="149"/>
      <c r="D11" s="137" t="s">
        <v>220</v>
      </c>
      <c r="E11" s="137" t="s">
        <v>221</v>
      </c>
      <c r="F11" s="137" t="s">
        <v>218</v>
      </c>
      <c r="G11" s="225" t="s">
        <v>219</v>
      </c>
      <c r="H11" s="226"/>
      <c r="I11" s="226"/>
      <c r="J11" s="226"/>
      <c r="K11" s="226"/>
      <c r="L11" s="226"/>
      <c r="M11" s="226"/>
      <c r="N11" s="226"/>
      <c r="O11" s="226"/>
      <c r="P11" s="226"/>
      <c r="Q11" s="227"/>
      <c r="R11" s="137" t="s">
        <v>218</v>
      </c>
    </row>
    <row r="12" spans="1:18" s="20" customFormat="1" ht="15" customHeight="1" thickBot="1" thickTop="1">
      <c r="A12" s="138"/>
      <c r="B12" s="139"/>
      <c r="C12" s="150"/>
      <c r="D12" s="140"/>
      <c r="E12" s="140"/>
      <c r="F12" s="140"/>
      <c r="G12" s="165">
        <v>1</v>
      </c>
      <c r="H12" s="165">
        <v>2</v>
      </c>
      <c r="I12" s="165">
        <v>3</v>
      </c>
      <c r="J12" s="165">
        <v>4</v>
      </c>
      <c r="K12" s="165">
        <v>5</v>
      </c>
      <c r="L12" s="165">
        <v>6</v>
      </c>
      <c r="M12" s="165">
        <v>7</v>
      </c>
      <c r="N12" s="165">
        <v>8</v>
      </c>
      <c r="O12" s="165">
        <v>9</v>
      </c>
      <c r="P12" s="165">
        <v>10</v>
      </c>
      <c r="Q12" s="165">
        <v>11</v>
      </c>
      <c r="R12" s="141"/>
    </row>
    <row r="13" spans="1:18" s="20" customFormat="1" ht="15" customHeight="1">
      <c r="A13" s="114" t="s">
        <v>127</v>
      </c>
      <c r="B13" s="67" t="s">
        <v>128</v>
      </c>
      <c r="C13" s="8"/>
      <c r="D13" s="142"/>
      <c r="E13" s="142"/>
      <c r="F13" s="142"/>
      <c r="G13" s="68"/>
      <c r="H13" s="153" t="s">
        <v>129</v>
      </c>
      <c r="I13" s="153" t="s">
        <v>129</v>
      </c>
      <c r="J13" s="153"/>
      <c r="K13" s="153"/>
      <c r="L13" s="153"/>
      <c r="M13" s="153"/>
      <c r="N13" s="153"/>
      <c r="O13" s="153"/>
      <c r="P13" s="153"/>
      <c r="Q13" s="153"/>
      <c r="R13" s="166"/>
    </row>
    <row r="14" spans="1:18" s="20" customFormat="1" ht="15" customHeight="1">
      <c r="A14" s="105" t="s">
        <v>130</v>
      </c>
      <c r="B14" s="42" t="s">
        <v>400</v>
      </c>
      <c r="C14" s="8">
        <v>1</v>
      </c>
      <c r="D14" s="142">
        <v>0</v>
      </c>
      <c r="E14" s="142">
        <v>3900</v>
      </c>
      <c r="F14" s="142">
        <f>(E14+D14)*C14*1</f>
        <v>3900</v>
      </c>
      <c r="G14" s="144">
        <v>1</v>
      </c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67">
        <f>Q14+P14+O14+N14+M14+L14+K14+J14+I14+H14+G14</f>
        <v>1</v>
      </c>
    </row>
    <row r="15" spans="1:18" s="20" customFormat="1" ht="15" customHeight="1">
      <c r="A15" s="105" t="s">
        <v>131</v>
      </c>
      <c r="B15" s="42" t="s">
        <v>401</v>
      </c>
      <c r="C15" s="8">
        <v>1500</v>
      </c>
      <c r="D15" s="142">
        <v>0</v>
      </c>
      <c r="E15" s="142">
        <v>0.4</v>
      </c>
      <c r="F15" s="142">
        <f>(E15+D15)*C15*1.3</f>
        <v>780</v>
      </c>
      <c r="G15" s="144">
        <v>1</v>
      </c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67">
        <f aca="true" t="shared" si="0" ref="R15:R24">Q15+P15+O15+N15+M15+L15+K15+J15+I15+H15+G15</f>
        <v>1</v>
      </c>
    </row>
    <row r="16" spans="1:18" s="20" customFormat="1" ht="15" customHeight="1">
      <c r="A16" s="105" t="s">
        <v>132</v>
      </c>
      <c r="B16" s="42" t="s">
        <v>402</v>
      </c>
      <c r="C16" s="8">
        <v>200</v>
      </c>
      <c r="D16" s="142">
        <v>0</v>
      </c>
      <c r="E16" s="142">
        <v>10</v>
      </c>
      <c r="F16" s="142">
        <f>(E16+D16)*C16*1.3</f>
        <v>2600</v>
      </c>
      <c r="G16" s="144">
        <v>1</v>
      </c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67">
        <f t="shared" si="0"/>
        <v>1</v>
      </c>
    </row>
    <row r="17" spans="1:18" s="20" customFormat="1" ht="15" customHeight="1">
      <c r="A17" s="105" t="s">
        <v>133</v>
      </c>
      <c r="B17" s="42" t="s">
        <v>403</v>
      </c>
      <c r="C17" s="8">
        <v>60</v>
      </c>
      <c r="D17" s="142">
        <v>50</v>
      </c>
      <c r="E17" s="142">
        <v>36</v>
      </c>
      <c r="F17" s="142">
        <f>(E17+D17)*C17</f>
        <v>5160</v>
      </c>
      <c r="G17" s="144">
        <v>1</v>
      </c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67">
        <f t="shared" si="0"/>
        <v>1</v>
      </c>
    </row>
    <row r="18" spans="1:18" s="20" customFormat="1" ht="15" customHeight="1">
      <c r="A18" s="105" t="s">
        <v>82</v>
      </c>
      <c r="B18" s="10" t="s">
        <v>535</v>
      </c>
      <c r="C18" s="8">
        <v>1</v>
      </c>
      <c r="D18" s="142">
        <v>380</v>
      </c>
      <c r="E18" s="142">
        <v>70</v>
      </c>
      <c r="F18" s="142">
        <f>(E18+D18)*C18</f>
        <v>450</v>
      </c>
      <c r="G18" s="144">
        <v>1</v>
      </c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67">
        <f t="shared" si="0"/>
        <v>1</v>
      </c>
    </row>
    <row r="19" spans="1:18" s="20" customFormat="1" ht="15" customHeight="1">
      <c r="A19" s="105" t="s">
        <v>83</v>
      </c>
      <c r="B19" s="10" t="s">
        <v>536</v>
      </c>
      <c r="C19" s="8">
        <v>1</v>
      </c>
      <c r="D19" s="142">
        <v>461.17</v>
      </c>
      <c r="E19" s="142">
        <v>70</v>
      </c>
      <c r="F19" s="142">
        <f>(E19+D19)*C19*1</f>
        <v>531.1700000000001</v>
      </c>
      <c r="G19" s="144">
        <v>1</v>
      </c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67">
        <f t="shared" si="0"/>
        <v>1</v>
      </c>
    </row>
    <row r="20" spans="1:18" s="20" customFormat="1" ht="15" customHeight="1">
      <c r="A20" s="105" t="s">
        <v>407</v>
      </c>
      <c r="B20" s="42" t="s">
        <v>217</v>
      </c>
      <c r="C20" s="30">
        <v>1320</v>
      </c>
      <c r="D20" s="142">
        <v>0</v>
      </c>
      <c r="E20" s="142">
        <v>1</v>
      </c>
      <c r="F20" s="142">
        <f>(E20+D20)*C20*1.175</f>
        <v>1551</v>
      </c>
      <c r="G20" s="144">
        <v>1</v>
      </c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67">
        <f t="shared" si="0"/>
        <v>1</v>
      </c>
    </row>
    <row r="21" spans="1:18" s="20" customFormat="1" ht="15" customHeight="1">
      <c r="A21" s="105" t="s">
        <v>408</v>
      </c>
      <c r="B21" s="42" t="s">
        <v>404</v>
      </c>
      <c r="C21" s="8">
        <v>150</v>
      </c>
      <c r="D21" s="142">
        <v>31</v>
      </c>
      <c r="E21" s="142">
        <v>12.4</v>
      </c>
      <c r="F21" s="142">
        <f>(E21+D21)*C21*1.3</f>
        <v>8463</v>
      </c>
      <c r="G21" s="144">
        <v>1</v>
      </c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67">
        <f t="shared" si="0"/>
        <v>1</v>
      </c>
    </row>
    <row r="22" spans="1:18" s="20" customFormat="1" ht="15" customHeight="1">
      <c r="A22" s="105" t="s">
        <v>538</v>
      </c>
      <c r="B22" s="42" t="s">
        <v>448</v>
      </c>
      <c r="C22" s="8">
        <v>500</v>
      </c>
      <c r="D22" s="142">
        <v>0</v>
      </c>
      <c r="E22" s="142">
        <v>4</v>
      </c>
      <c r="F22" s="142">
        <f>(E22+D22)*C22*1.3</f>
        <v>2600</v>
      </c>
      <c r="G22" s="144">
        <v>1</v>
      </c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67">
        <f t="shared" si="0"/>
        <v>1</v>
      </c>
    </row>
    <row r="23" spans="1:18" s="20" customFormat="1" ht="15" customHeight="1">
      <c r="A23" s="115"/>
      <c r="B23" s="42" t="s">
        <v>405</v>
      </c>
      <c r="C23" s="30">
        <v>1320</v>
      </c>
      <c r="D23" s="142">
        <v>0</v>
      </c>
      <c r="E23" s="142">
        <v>1</v>
      </c>
      <c r="F23" s="142">
        <f>(E23+D23)*C23*1.3</f>
        <v>1716</v>
      </c>
      <c r="G23" s="144">
        <v>1</v>
      </c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67">
        <f t="shared" si="0"/>
        <v>1</v>
      </c>
    </row>
    <row r="24" spans="1:18" s="20" customFormat="1" ht="15" customHeight="1">
      <c r="A24" s="115"/>
      <c r="B24" s="42" t="s">
        <v>406</v>
      </c>
      <c r="C24" s="8">
        <v>400</v>
      </c>
      <c r="D24" s="142">
        <v>0</v>
      </c>
      <c r="E24" s="142">
        <v>4</v>
      </c>
      <c r="F24" s="142">
        <f>(E24+D24)*C24*1.3</f>
        <v>2080</v>
      </c>
      <c r="G24" s="144">
        <v>1</v>
      </c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67">
        <f t="shared" si="0"/>
        <v>1</v>
      </c>
    </row>
    <row r="25" spans="1:18" s="20" customFormat="1" ht="15" customHeight="1">
      <c r="A25" s="147"/>
      <c r="B25" s="145" t="s">
        <v>134</v>
      </c>
      <c r="C25" s="8"/>
      <c r="D25" s="143">
        <f>SUMPRODUCT(D14:D24,C14:C24)*1.174863939</f>
        <v>9975.96943291863</v>
      </c>
      <c r="E25" s="143">
        <f>SUMPRODUCT(E14:E24,C14:C24)*1.174863939</f>
        <v>19855.200569099998</v>
      </c>
      <c r="F25" s="143">
        <f>SUM(F14:F24)</f>
        <v>29831.17</v>
      </c>
      <c r="G25" s="143">
        <f>SUMPRODUCT(G14:G24,F14:F24)</f>
        <v>29831.17</v>
      </c>
      <c r="H25" s="143">
        <f>SUMPRODUCT(H14:H19,F14:F19)</f>
        <v>0</v>
      </c>
      <c r="I25" s="143">
        <f>SUMPRODUCT(I14:I19,F14:F19)</f>
        <v>0</v>
      </c>
      <c r="J25" s="143">
        <f>SUMPRODUCT(J14:J19,F14:F19)</f>
        <v>0</v>
      </c>
      <c r="K25" s="143">
        <f>SUMPRODUCT(K14:K19,F14:F19)</f>
        <v>0</v>
      </c>
      <c r="L25" s="143">
        <f>SUMPRODUCT(L14:L19,F14:F19)</f>
        <v>0</v>
      </c>
      <c r="M25" s="143">
        <f>SUMPRODUCT(M14:M19,F14:F19)</f>
        <v>0</v>
      </c>
      <c r="N25" s="143">
        <f>SUMPRODUCT(N14:N19,F14:F19)</f>
        <v>0</v>
      </c>
      <c r="O25" s="143">
        <f>SUMPRODUCT(O14:O19,F14:F19)</f>
        <v>0</v>
      </c>
      <c r="P25" s="143">
        <f>SUMPRODUCT(P14:P19)</f>
        <v>0</v>
      </c>
      <c r="Q25" s="143">
        <f>SUMPRODUCT(Q14:Q19,F14:F19)</f>
        <v>0</v>
      </c>
      <c r="R25" s="166">
        <f>+P25+O25+N25+M25+L25+K25+J25+I25+H25+G25+Q25</f>
        <v>29831.17</v>
      </c>
    </row>
    <row r="26" spans="1:18" s="20" customFormat="1" ht="15" customHeight="1">
      <c r="A26" s="105"/>
      <c r="B26" s="10"/>
      <c r="C26" s="8"/>
      <c r="D26" s="142"/>
      <c r="E26" s="142"/>
      <c r="F26" s="142"/>
      <c r="G26" s="8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66"/>
    </row>
    <row r="27" spans="1:18" s="20" customFormat="1" ht="15" customHeight="1">
      <c r="A27" s="115" t="s">
        <v>135</v>
      </c>
      <c r="B27" s="19" t="s">
        <v>136</v>
      </c>
      <c r="C27" s="8"/>
      <c r="D27" s="143"/>
      <c r="E27" s="143"/>
      <c r="F27" s="142"/>
      <c r="G27" s="8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66"/>
    </row>
    <row r="28" spans="1:18" s="20" customFormat="1" ht="15" customHeight="1">
      <c r="A28" s="105" t="s">
        <v>137</v>
      </c>
      <c r="B28" s="10" t="s">
        <v>76</v>
      </c>
      <c r="C28" s="8">
        <v>12</v>
      </c>
      <c r="D28" s="142">
        <v>0</v>
      </c>
      <c r="E28" s="142">
        <v>17.6</v>
      </c>
      <c r="F28" s="142">
        <f aca="true" t="shared" si="1" ref="F28:F44">(E28+D28)*C28*1.3</f>
        <v>274.56000000000006</v>
      </c>
      <c r="G28" s="144">
        <v>0.5</v>
      </c>
      <c r="H28" s="144">
        <v>0.5</v>
      </c>
      <c r="I28" s="144"/>
      <c r="J28" s="144"/>
      <c r="K28" s="144"/>
      <c r="L28" s="144"/>
      <c r="M28" s="144"/>
      <c r="N28" s="144"/>
      <c r="O28" s="144"/>
      <c r="P28" s="144"/>
      <c r="Q28" s="144"/>
      <c r="R28" s="167">
        <f aca="true" t="shared" si="2" ref="R28:R44">Q28+P28+O28+N28+M28+L28+K28+J28+I28+H28+G28</f>
        <v>1</v>
      </c>
    </row>
    <row r="29" spans="1:18" s="20" customFormat="1" ht="15" customHeight="1">
      <c r="A29" s="105" t="s">
        <v>138</v>
      </c>
      <c r="B29" s="10" t="s">
        <v>74</v>
      </c>
      <c r="C29" s="8">
        <v>2120</v>
      </c>
      <c r="D29" s="142">
        <v>0</v>
      </c>
      <c r="E29" s="142">
        <v>18.62</v>
      </c>
      <c r="F29" s="142">
        <f t="shared" si="1"/>
        <v>51316.72</v>
      </c>
      <c r="G29" s="144">
        <v>0.5</v>
      </c>
      <c r="H29" s="144">
        <v>0.5</v>
      </c>
      <c r="I29" s="144"/>
      <c r="J29" s="144"/>
      <c r="K29" s="144"/>
      <c r="L29" s="144"/>
      <c r="M29" s="144"/>
      <c r="N29" s="144"/>
      <c r="O29" s="144"/>
      <c r="P29" s="144"/>
      <c r="Q29" s="144"/>
      <c r="R29" s="167">
        <f t="shared" si="2"/>
        <v>1</v>
      </c>
    </row>
    <row r="30" spans="1:18" s="20" customFormat="1" ht="15" customHeight="1">
      <c r="A30" s="105" t="s">
        <v>139</v>
      </c>
      <c r="B30" s="10" t="s">
        <v>198</v>
      </c>
      <c r="C30" s="8">
        <v>130</v>
      </c>
      <c r="D30" s="142">
        <v>0</v>
      </c>
      <c r="E30" s="142">
        <v>17.6</v>
      </c>
      <c r="F30" s="142">
        <f t="shared" si="1"/>
        <v>2974.4</v>
      </c>
      <c r="G30" s="144"/>
      <c r="H30" s="144">
        <v>0.5</v>
      </c>
      <c r="I30" s="144">
        <v>0.5</v>
      </c>
      <c r="J30" s="144"/>
      <c r="K30" s="144"/>
      <c r="L30" s="144"/>
      <c r="M30" s="144"/>
      <c r="N30" s="144"/>
      <c r="O30" s="144"/>
      <c r="P30" s="144"/>
      <c r="Q30" s="144"/>
      <c r="R30" s="167">
        <f t="shared" si="2"/>
        <v>1</v>
      </c>
    </row>
    <row r="31" spans="1:18" s="20" customFormat="1" ht="15" customHeight="1">
      <c r="A31" s="105" t="s">
        <v>140</v>
      </c>
      <c r="B31" s="10" t="s">
        <v>199</v>
      </c>
      <c r="C31" s="8">
        <v>48</v>
      </c>
      <c r="D31" s="142">
        <v>0</v>
      </c>
      <c r="E31" s="142">
        <v>17.6</v>
      </c>
      <c r="F31" s="142">
        <f t="shared" si="1"/>
        <v>1098.2400000000002</v>
      </c>
      <c r="G31" s="144"/>
      <c r="H31" s="144">
        <v>1</v>
      </c>
      <c r="I31" s="144"/>
      <c r="J31" s="144"/>
      <c r="K31" s="144"/>
      <c r="L31" s="144"/>
      <c r="M31" s="144"/>
      <c r="N31" s="144"/>
      <c r="O31" s="144"/>
      <c r="P31" s="144"/>
      <c r="Q31" s="144"/>
      <c r="R31" s="167">
        <f t="shared" si="2"/>
        <v>1</v>
      </c>
    </row>
    <row r="32" spans="1:18" s="20" customFormat="1" ht="15" customHeight="1">
      <c r="A32" s="105" t="s">
        <v>142</v>
      </c>
      <c r="B32" s="10" t="s">
        <v>80</v>
      </c>
      <c r="C32" s="8">
        <v>2</v>
      </c>
      <c r="D32" s="142">
        <v>0</v>
      </c>
      <c r="E32" s="142">
        <v>17.6</v>
      </c>
      <c r="F32" s="142">
        <f t="shared" si="1"/>
        <v>45.760000000000005</v>
      </c>
      <c r="G32" s="144"/>
      <c r="H32" s="144">
        <v>1</v>
      </c>
      <c r="I32" s="144"/>
      <c r="J32" s="144"/>
      <c r="K32" s="144"/>
      <c r="L32" s="144"/>
      <c r="M32" s="144"/>
      <c r="N32" s="144"/>
      <c r="O32" s="144"/>
      <c r="P32" s="144"/>
      <c r="Q32" s="144"/>
      <c r="R32" s="167">
        <f t="shared" si="2"/>
        <v>1</v>
      </c>
    </row>
    <row r="33" spans="1:18" s="20" customFormat="1" ht="15" customHeight="1">
      <c r="A33" s="105" t="s">
        <v>143</v>
      </c>
      <c r="B33" s="10" t="s">
        <v>78</v>
      </c>
      <c r="C33" s="8">
        <v>50</v>
      </c>
      <c r="D33" s="142">
        <v>4.63</v>
      </c>
      <c r="E33" s="142">
        <v>1</v>
      </c>
      <c r="F33" s="142">
        <f t="shared" si="1"/>
        <v>365.95</v>
      </c>
      <c r="G33" s="144">
        <v>1</v>
      </c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67">
        <f t="shared" si="2"/>
        <v>1</v>
      </c>
    </row>
    <row r="34" spans="1:18" s="20" customFormat="1" ht="15" customHeight="1">
      <c r="A34" s="105"/>
      <c r="B34" s="10" t="s">
        <v>193</v>
      </c>
      <c r="C34" s="8">
        <v>1</v>
      </c>
      <c r="D34" s="142">
        <v>258.24</v>
      </c>
      <c r="E34" s="142">
        <v>15</v>
      </c>
      <c r="F34" s="142">
        <f t="shared" si="1"/>
        <v>355.21200000000005</v>
      </c>
      <c r="G34" s="144">
        <v>0.5</v>
      </c>
      <c r="H34" s="144">
        <v>0.5</v>
      </c>
      <c r="I34" s="144"/>
      <c r="J34" s="144"/>
      <c r="K34" s="144"/>
      <c r="L34" s="144"/>
      <c r="M34" s="144"/>
      <c r="N34" s="144"/>
      <c r="O34" s="144"/>
      <c r="P34" s="144"/>
      <c r="Q34" s="144"/>
      <c r="R34" s="167">
        <f t="shared" si="2"/>
        <v>1</v>
      </c>
    </row>
    <row r="35" spans="1:18" s="20" customFormat="1" ht="15" customHeight="1">
      <c r="A35" s="105" t="s">
        <v>144</v>
      </c>
      <c r="B35" s="10" t="s">
        <v>77</v>
      </c>
      <c r="C35" s="8">
        <v>2651</v>
      </c>
      <c r="D35" s="142">
        <v>4.63</v>
      </c>
      <c r="E35" s="142">
        <v>1</v>
      </c>
      <c r="F35" s="142">
        <f t="shared" si="1"/>
        <v>19402.668999999998</v>
      </c>
      <c r="G35" s="144">
        <v>0.5</v>
      </c>
      <c r="H35" s="144">
        <v>0.5</v>
      </c>
      <c r="I35" s="144"/>
      <c r="J35" s="144"/>
      <c r="K35" s="144"/>
      <c r="L35" s="144"/>
      <c r="M35" s="144"/>
      <c r="N35" s="144"/>
      <c r="O35" s="144"/>
      <c r="P35" s="144"/>
      <c r="Q35" s="144"/>
      <c r="R35" s="167">
        <f t="shared" si="2"/>
        <v>1</v>
      </c>
    </row>
    <row r="36" spans="1:18" s="20" customFormat="1" ht="15" customHeight="1">
      <c r="A36" s="105"/>
      <c r="B36" s="10" t="s">
        <v>193</v>
      </c>
      <c r="C36" s="8">
        <v>344</v>
      </c>
      <c r="D36" s="142">
        <v>258.24</v>
      </c>
      <c r="E36" s="142">
        <v>15</v>
      </c>
      <c r="F36" s="142">
        <f t="shared" si="1"/>
        <v>122192.928</v>
      </c>
      <c r="G36" s="144">
        <v>0.5</v>
      </c>
      <c r="H36" s="144">
        <v>0.5</v>
      </c>
      <c r="I36" s="144"/>
      <c r="J36" s="144"/>
      <c r="K36" s="144"/>
      <c r="L36" s="144"/>
      <c r="M36" s="144"/>
      <c r="N36" s="144"/>
      <c r="O36" s="144"/>
      <c r="P36" s="144"/>
      <c r="Q36" s="144"/>
      <c r="R36" s="167">
        <f t="shared" si="2"/>
        <v>1</v>
      </c>
    </row>
    <row r="37" spans="1:18" s="20" customFormat="1" ht="15" customHeight="1">
      <c r="A37" s="105" t="s">
        <v>72</v>
      </c>
      <c r="B37" s="10" t="s">
        <v>268</v>
      </c>
      <c r="C37" s="8">
        <v>378</v>
      </c>
      <c r="D37" s="142">
        <v>14.86</v>
      </c>
      <c r="E37" s="142">
        <v>26.4</v>
      </c>
      <c r="F37" s="142">
        <f t="shared" si="1"/>
        <v>20275.164</v>
      </c>
      <c r="G37" s="144">
        <v>0.5</v>
      </c>
      <c r="H37" s="144">
        <v>0.5</v>
      </c>
      <c r="I37" s="144"/>
      <c r="J37" s="144"/>
      <c r="K37" s="144"/>
      <c r="L37" s="144"/>
      <c r="M37" s="144"/>
      <c r="N37" s="144"/>
      <c r="O37" s="144"/>
      <c r="P37" s="144"/>
      <c r="Q37" s="144"/>
      <c r="R37" s="167">
        <f t="shared" si="2"/>
        <v>1</v>
      </c>
    </row>
    <row r="38" spans="1:18" s="20" customFormat="1" ht="15" customHeight="1">
      <c r="A38" s="105"/>
      <c r="B38" s="10" t="s">
        <v>267</v>
      </c>
      <c r="C38" s="8">
        <v>8471</v>
      </c>
      <c r="D38" s="142">
        <v>4.63</v>
      </c>
      <c r="E38" s="142">
        <v>1</v>
      </c>
      <c r="F38" s="142">
        <f t="shared" si="1"/>
        <v>61999.248999999996</v>
      </c>
      <c r="G38" s="144">
        <v>0.5</v>
      </c>
      <c r="H38" s="144">
        <v>0.5</v>
      </c>
      <c r="I38" s="144"/>
      <c r="J38" s="144"/>
      <c r="K38" s="144"/>
      <c r="L38" s="144"/>
      <c r="M38" s="144"/>
      <c r="N38" s="144"/>
      <c r="O38" s="144"/>
      <c r="P38" s="144"/>
      <c r="Q38" s="144"/>
      <c r="R38" s="167">
        <f t="shared" si="2"/>
        <v>1</v>
      </c>
    </row>
    <row r="39" spans="1:18" s="20" customFormat="1" ht="15" customHeight="1">
      <c r="A39" s="105"/>
      <c r="B39" s="10" t="s">
        <v>262</v>
      </c>
      <c r="C39" s="8">
        <v>93</v>
      </c>
      <c r="D39" s="142">
        <v>303.4</v>
      </c>
      <c r="E39" s="142">
        <v>15</v>
      </c>
      <c r="F39" s="142">
        <f t="shared" si="1"/>
        <v>38494.56</v>
      </c>
      <c r="G39" s="144">
        <v>1</v>
      </c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67">
        <f t="shared" si="2"/>
        <v>1</v>
      </c>
    </row>
    <row r="40" spans="1:18" s="20" customFormat="1" ht="15" customHeight="1">
      <c r="A40" s="105">
        <v>2.9</v>
      </c>
      <c r="B40" s="10" t="s">
        <v>270</v>
      </c>
      <c r="C40" s="8">
        <v>427</v>
      </c>
      <c r="D40" s="142">
        <v>14.86</v>
      </c>
      <c r="E40" s="142">
        <v>26.4</v>
      </c>
      <c r="F40" s="142">
        <f t="shared" si="1"/>
        <v>22903.426000000003</v>
      </c>
      <c r="G40" s="144">
        <v>0.5</v>
      </c>
      <c r="H40" s="144">
        <v>0.5</v>
      </c>
      <c r="I40" s="144"/>
      <c r="J40" s="144"/>
      <c r="K40" s="144"/>
      <c r="L40" s="144"/>
      <c r="M40" s="144"/>
      <c r="N40" s="144"/>
      <c r="O40" s="144"/>
      <c r="P40" s="144"/>
      <c r="Q40" s="144"/>
      <c r="R40" s="167">
        <f t="shared" si="2"/>
        <v>1</v>
      </c>
    </row>
    <row r="41" spans="1:18" s="20" customFormat="1" ht="15" customHeight="1">
      <c r="A41" s="105"/>
      <c r="B41" s="10"/>
      <c r="C41" s="8">
        <v>1790</v>
      </c>
      <c r="D41" s="142">
        <v>4.63</v>
      </c>
      <c r="E41" s="142">
        <v>1</v>
      </c>
      <c r="F41" s="142">
        <f t="shared" si="1"/>
        <v>13101.009999999998</v>
      </c>
      <c r="G41" s="144">
        <v>0.3</v>
      </c>
      <c r="H41" s="144">
        <v>0.25</v>
      </c>
      <c r="I41" s="144">
        <v>0.45</v>
      </c>
      <c r="J41" s="144"/>
      <c r="K41" s="144"/>
      <c r="L41" s="144"/>
      <c r="M41" s="144"/>
      <c r="N41" s="144"/>
      <c r="O41" s="144"/>
      <c r="P41" s="144"/>
      <c r="Q41" s="144"/>
      <c r="R41" s="167">
        <f t="shared" si="2"/>
        <v>1</v>
      </c>
    </row>
    <row r="42" spans="1:18" s="20" customFormat="1" ht="15" customHeight="1">
      <c r="A42" s="105"/>
      <c r="B42" s="10" t="s">
        <v>262</v>
      </c>
      <c r="C42" s="8">
        <v>34</v>
      </c>
      <c r="D42" s="142">
        <v>303.4</v>
      </c>
      <c r="E42" s="142">
        <v>15</v>
      </c>
      <c r="F42" s="142">
        <f t="shared" si="1"/>
        <v>14073.279999999999</v>
      </c>
      <c r="G42" s="144"/>
      <c r="H42" s="144">
        <v>0.25</v>
      </c>
      <c r="I42" s="144">
        <v>0.75</v>
      </c>
      <c r="J42" s="144"/>
      <c r="K42" s="144"/>
      <c r="L42" s="144"/>
      <c r="M42" s="144"/>
      <c r="N42" s="144"/>
      <c r="O42" s="144"/>
      <c r="P42" s="144"/>
      <c r="Q42" s="144"/>
      <c r="R42" s="167">
        <f t="shared" si="2"/>
        <v>1</v>
      </c>
    </row>
    <row r="43" spans="1:18" s="20" customFormat="1" ht="15" customHeight="1">
      <c r="A43" s="105" t="s">
        <v>79</v>
      </c>
      <c r="B43" s="10" t="s">
        <v>75</v>
      </c>
      <c r="C43" s="8">
        <v>39</v>
      </c>
      <c r="D43" s="142">
        <v>4.63</v>
      </c>
      <c r="E43" s="142">
        <v>1</v>
      </c>
      <c r="F43" s="142">
        <f t="shared" si="1"/>
        <v>285.441</v>
      </c>
      <c r="G43" s="144">
        <v>0.3</v>
      </c>
      <c r="H43" s="144"/>
      <c r="I43" s="144">
        <v>0.7</v>
      </c>
      <c r="J43" s="144"/>
      <c r="K43" s="144"/>
      <c r="L43" s="144"/>
      <c r="M43" s="144"/>
      <c r="N43" s="144"/>
      <c r="O43" s="144"/>
      <c r="P43" s="144"/>
      <c r="Q43" s="144"/>
      <c r="R43" s="167">
        <f t="shared" si="2"/>
        <v>1</v>
      </c>
    </row>
    <row r="44" spans="1:18" s="20" customFormat="1" ht="15" customHeight="1">
      <c r="A44" s="105"/>
      <c r="B44" s="10" t="s">
        <v>262</v>
      </c>
      <c r="C44" s="8">
        <v>1</v>
      </c>
      <c r="D44" s="142">
        <v>303.4</v>
      </c>
      <c r="E44" s="142">
        <v>30</v>
      </c>
      <c r="F44" s="142">
        <f t="shared" si="1"/>
        <v>433.41999999999996</v>
      </c>
      <c r="G44" s="144"/>
      <c r="H44" s="144"/>
      <c r="I44" s="144">
        <v>1</v>
      </c>
      <c r="J44" s="144"/>
      <c r="K44" s="144"/>
      <c r="L44" s="144"/>
      <c r="M44" s="144"/>
      <c r="N44" s="144"/>
      <c r="O44" s="144"/>
      <c r="P44" s="144"/>
      <c r="Q44" s="144"/>
      <c r="R44" s="167">
        <f t="shared" si="2"/>
        <v>1</v>
      </c>
    </row>
    <row r="45" spans="1:18" s="20" customFormat="1" ht="15" customHeight="1">
      <c r="A45" s="115"/>
      <c r="B45" s="19" t="s">
        <v>134</v>
      </c>
      <c r="C45" s="8"/>
      <c r="D45" s="143">
        <f>SUMPRODUCT(D28:D44,C28:C44)*1.3</f>
        <v>260110.40900000004</v>
      </c>
      <c r="E45" s="143">
        <f>SUMPRODUCT(E28:E44,C28:C44)*1.3</f>
        <v>109481.57999999999</v>
      </c>
      <c r="F45" s="143">
        <f>SUM(F28:F44)</f>
        <v>369591.989</v>
      </c>
      <c r="G45" s="143">
        <f>SUMPRODUCT(G28:G44,F28:F44)</f>
        <v>192236.40929999997</v>
      </c>
      <c r="H45" s="143">
        <f>SUMPRODUCT(H28:H44,F28:F44)</f>
        <v>158784.7365</v>
      </c>
      <c r="I45" s="143">
        <f>SUMPRODUCT(I28:I44,F28:F44)</f>
        <v>18570.8432</v>
      </c>
      <c r="J45" s="143">
        <f>SUMPRODUCT(J28:J44,F28:F44)</f>
        <v>0</v>
      </c>
      <c r="K45" s="143">
        <f>SUMPRODUCT(K28:K44,F28:F44)</f>
        <v>0</v>
      </c>
      <c r="L45" s="143">
        <f>SUMPRODUCT(L28:L44,F28:F44)</f>
        <v>0</v>
      </c>
      <c r="M45" s="143">
        <f>SUMPRODUCT(M28:M44,F28:F44)</f>
        <v>0</v>
      </c>
      <c r="N45" s="143">
        <f>SUMPRODUCT(N28:N44,F28:F44)</f>
        <v>0</v>
      </c>
      <c r="O45" s="143">
        <f>SUMPRODUCT(O28:O44,F28:F44)</f>
        <v>0</v>
      </c>
      <c r="P45" s="143">
        <f>SUMPRODUCT(P28:P44,F28:F44)</f>
        <v>0</v>
      </c>
      <c r="Q45" s="143">
        <f>SUMPRODUCT(Q28:Q44,F28:F44)</f>
        <v>0</v>
      </c>
      <c r="R45" s="166">
        <f>+P45+O45+N45+M45+L45+K45+J45+I45+H45+G45+Q45</f>
        <v>369591.98899999994</v>
      </c>
    </row>
    <row r="46" spans="1:18" s="20" customFormat="1" ht="15" customHeight="1">
      <c r="A46" s="115"/>
      <c r="B46" s="19"/>
      <c r="C46" s="8"/>
      <c r="D46" s="143"/>
      <c r="E46" s="143"/>
      <c r="F46" s="143"/>
      <c r="G46" s="143"/>
      <c r="H46" s="143"/>
      <c r="I46" s="143"/>
      <c r="J46" s="143"/>
      <c r="K46" s="143"/>
      <c r="L46" s="143"/>
      <c r="M46" s="143"/>
      <c r="N46" s="143"/>
      <c r="O46" s="143"/>
      <c r="P46" s="143"/>
      <c r="Q46" s="143"/>
      <c r="R46" s="166"/>
    </row>
    <row r="47" spans="1:18" s="20" customFormat="1" ht="15" customHeight="1">
      <c r="A47" s="115" t="s">
        <v>145</v>
      </c>
      <c r="B47" s="19" t="s">
        <v>146</v>
      </c>
      <c r="C47" s="8"/>
      <c r="D47" s="143"/>
      <c r="E47" s="143"/>
      <c r="F47" s="142"/>
      <c r="G47" s="8"/>
      <c r="H47" s="142"/>
      <c r="I47" s="142"/>
      <c r="J47" s="142"/>
      <c r="K47" s="142"/>
      <c r="L47" s="142"/>
      <c r="M47" s="142"/>
      <c r="N47" s="142"/>
      <c r="O47" s="142"/>
      <c r="P47" s="142"/>
      <c r="Q47" s="142"/>
      <c r="R47" s="166"/>
    </row>
    <row r="48" spans="1:18" s="20" customFormat="1" ht="15" customHeight="1">
      <c r="A48" s="105" t="s">
        <v>147</v>
      </c>
      <c r="B48" s="10" t="s">
        <v>208</v>
      </c>
      <c r="C48" s="8">
        <v>1803</v>
      </c>
      <c r="D48" s="142">
        <v>14.86</v>
      </c>
      <c r="E48" s="142">
        <v>26.4</v>
      </c>
      <c r="F48" s="142">
        <f aca="true" t="shared" si="3" ref="F48:F62">(E48+D48)*C48*1.3</f>
        <v>96709.314</v>
      </c>
      <c r="G48" s="144">
        <v>0.1</v>
      </c>
      <c r="H48" s="144">
        <v>0.1</v>
      </c>
      <c r="I48" s="144">
        <v>0.05</v>
      </c>
      <c r="J48" s="144">
        <v>0.2</v>
      </c>
      <c r="K48" s="144">
        <v>0.25</v>
      </c>
      <c r="L48" s="144">
        <v>0.15</v>
      </c>
      <c r="M48" s="144">
        <v>0.15</v>
      </c>
      <c r="N48" s="144"/>
      <c r="O48" s="144"/>
      <c r="P48" s="144"/>
      <c r="Q48" s="144"/>
      <c r="R48" s="167">
        <f aca="true" t="shared" si="4" ref="R48:R62">Q48+P48+O48+N48+M48+L48+K48+J48+I48+H48+G48</f>
        <v>1</v>
      </c>
    </row>
    <row r="49" spans="1:18" s="20" customFormat="1" ht="15" customHeight="1">
      <c r="A49" s="105"/>
      <c r="B49" s="10" t="s">
        <v>148</v>
      </c>
      <c r="C49" s="8">
        <v>25000</v>
      </c>
      <c r="D49" s="142">
        <v>4.63</v>
      </c>
      <c r="E49" s="142">
        <v>1</v>
      </c>
      <c r="F49" s="142">
        <f t="shared" si="3"/>
        <v>182975</v>
      </c>
      <c r="G49" s="144">
        <v>0.3</v>
      </c>
      <c r="H49" s="144">
        <v>0.1</v>
      </c>
      <c r="I49" s="144"/>
      <c r="J49" s="144"/>
      <c r="K49" s="144">
        <v>0.25</v>
      </c>
      <c r="L49" s="144">
        <v>0.15</v>
      </c>
      <c r="M49" s="144">
        <v>0.2</v>
      </c>
      <c r="N49" s="144"/>
      <c r="O49" s="144"/>
      <c r="P49" s="144"/>
      <c r="Q49" s="144"/>
      <c r="R49" s="167">
        <f t="shared" si="4"/>
        <v>1</v>
      </c>
    </row>
    <row r="50" spans="1:18" s="20" customFormat="1" ht="15" customHeight="1">
      <c r="A50" s="105"/>
      <c r="B50" s="10" t="s">
        <v>263</v>
      </c>
      <c r="C50" s="8">
        <v>131</v>
      </c>
      <c r="D50" s="142">
        <v>303.4</v>
      </c>
      <c r="E50" s="142">
        <v>30</v>
      </c>
      <c r="F50" s="142">
        <f t="shared" si="3"/>
        <v>56778.02</v>
      </c>
      <c r="G50" s="144"/>
      <c r="H50" s="144"/>
      <c r="I50" s="144">
        <v>0.25</v>
      </c>
      <c r="J50" s="144">
        <v>0.25</v>
      </c>
      <c r="K50" s="144"/>
      <c r="L50" s="144">
        <v>0.25</v>
      </c>
      <c r="M50" s="144">
        <v>0.25</v>
      </c>
      <c r="N50" s="144"/>
      <c r="O50" s="144"/>
      <c r="P50" s="144"/>
      <c r="Q50" s="144"/>
      <c r="R50" s="167">
        <f t="shared" si="4"/>
        <v>1</v>
      </c>
    </row>
    <row r="51" spans="1:18" s="20" customFormat="1" ht="15" customHeight="1">
      <c r="A51" s="105" t="s">
        <v>149</v>
      </c>
      <c r="B51" s="10" t="s">
        <v>209</v>
      </c>
      <c r="C51" s="8">
        <v>3666</v>
      </c>
      <c r="D51" s="142">
        <v>14.86</v>
      </c>
      <c r="E51" s="142">
        <v>26.4</v>
      </c>
      <c r="F51" s="142">
        <f t="shared" si="3"/>
        <v>196636.90800000002</v>
      </c>
      <c r="G51" s="144"/>
      <c r="H51" s="144">
        <v>0.1</v>
      </c>
      <c r="I51" s="144">
        <v>0.15</v>
      </c>
      <c r="J51" s="144">
        <v>0.15</v>
      </c>
      <c r="K51" s="144">
        <v>0.25</v>
      </c>
      <c r="L51" s="144">
        <v>0.25</v>
      </c>
      <c r="M51" s="144">
        <v>0.1</v>
      </c>
      <c r="N51" s="144"/>
      <c r="O51" s="144"/>
      <c r="P51" s="144"/>
      <c r="Q51" s="144"/>
      <c r="R51" s="167">
        <f t="shared" si="4"/>
        <v>1</v>
      </c>
    </row>
    <row r="52" spans="1:18" s="20" customFormat="1" ht="15" customHeight="1">
      <c r="A52" s="105"/>
      <c r="B52" s="10" t="s">
        <v>148</v>
      </c>
      <c r="C52" s="8">
        <v>28342</v>
      </c>
      <c r="D52" s="142">
        <v>4.63</v>
      </c>
      <c r="E52" s="142">
        <v>1</v>
      </c>
      <c r="F52" s="142">
        <f t="shared" si="3"/>
        <v>207435.098</v>
      </c>
      <c r="G52" s="144"/>
      <c r="H52" s="144"/>
      <c r="I52" s="144">
        <v>0.2</v>
      </c>
      <c r="J52" s="144">
        <v>0.2</v>
      </c>
      <c r="K52" s="144">
        <v>0.25</v>
      </c>
      <c r="L52" s="144">
        <v>0.25</v>
      </c>
      <c r="M52" s="144">
        <v>0.1</v>
      </c>
      <c r="N52" s="144"/>
      <c r="O52" s="144"/>
      <c r="P52" s="144"/>
      <c r="Q52" s="144"/>
      <c r="R52" s="167">
        <f t="shared" si="4"/>
        <v>1</v>
      </c>
    </row>
    <row r="53" spans="1:18" s="20" customFormat="1" ht="15" customHeight="1">
      <c r="A53" s="105"/>
      <c r="B53" s="10" t="s">
        <v>263</v>
      </c>
      <c r="C53" s="8">
        <v>392</v>
      </c>
      <c r="D53" s="142">
        <v>303.4</v>
      </c>
      <c r="E53" s="142">
        <v>30</v>
      </c>
      <c r="F53" s="142">
        <f t="shared" si="3"/>
        <v>169900.63999999998</v>
      </c>
      <c r="G53" s="144"/>
      <c r="H53" s="144"/>
      <c r="I53" s="144"/>
      <c r="J53" s="144">
        <v>0.25</v>
      </c>
      <c r="K53" s="144">
        <v>0.25</v>
      </c>
      <c r="L53" s="144">
        <v>0.25</v>
      </c>
      <c r="M53" s="144">
        <v>0.25</v>
      </c>
      <c r="N53" s="144"/>
      <c r="O53" s="144"/>
      <c r="P53" s="144"/>
      <c r="Q53" s="144"/>
      <c r="R53" s="167">
        <f t="shared" si="4"/>
        <v>1</v>
      </c>
    </row>
    <row r="54" spans="1:18" s="20" customFormat="1" ht="15" customHeight="1">
      <c r="A54" s="105" t="s">
        <v>150</v>
      </c>
      <c r="B54" s="10" t="s">
        <v>210</v>
      </c>
      <c r="C54" s="8">
        <v>652</v>
      </c>
      <c r="D54" s="142">
        <v>14.86</v>
      </c>
      <c r="E54" s="142">
        <v>26.4</v>
      </c>
      <c r="F54" s="142">
        <f t="shared" si="3"/>
        <v>34971.976</v>
      </c>
      <c r="G54" s="144"/>
      <c r="H54" s="144"/>
      <c r="I54" s="144"/>
      <c r="J54" s="144"/>
      <c r="K54" s="144">
        <v>0.25</v>
      </c>
      <c r="L54" s="144">
        <v>0.5</v>
      </c>
      <c r="M54" s="144">
        <v>0.25</v>
      </c>
      <c r="N54" s="144"/>
      <c r="O54" s="144"/>
      <c r="P54" s="144"/>
      <c r="Q54" s="144"/>
      <c r="R54" s="167">
        <f t="shared" si="4"/>
        <v>1</v>
      </c>
    </row>
    <row r="55" spans="1:18" s="20" customFormat="1" ht="15" customHeight="1">
      <c r="A55" s="105"/>
      <c r="B55" s="10" t="s">
        <v>148</v>
      </c>
      <c r="C55" s="8">
        <v>6270</v>
      </c>
      <c r="D55" s="142">
        <v>4.63</v>
      </c>
      <c r="E55" s="142">
        <v>1</v>
      </c>
      <c r="F55" s="142">
        <f t="shared" si="3"/>
        <v>45890.13</v>
      </c>
      <c r="G55" s="144"/>
      <c r="H55" s="144"/>
      <c r="I55" s="144"/>
      <c r="J55" s="144"/>
      <c r="K55" s="144">
        <v>0.25</v>
      </c>
      <c r="L55" s="144">
        <v>0.5</v>
      </c>
      <c r="M55" s="144">
        <v>0.25</v>
      </c>
      <c r="N55" s="144"/>
      <c r="O55" s="144"/>
      <c r="P55" s="144"/>
      <c r="Q55" s="144"/>
      <c r="R55" s="167">
        <f t="shared" si="4"/>
        <v>1</v>
      </c>
    </row>
    <row r="56" spans="1:18" s="20" customFormat="1" ht="15" customHeight="1">
      <c r="A56" s="105"/>
      <c r="B56" s="10" t="s">
        <v>263</v>
      </c>
      <c r="C56" s="8">
        <v>92</v>
      </c>
      <c r="D56" s="142">
        <v>303.4</v>
      </c>
      <c r="E56" s="142">
        <v>30</v>
      </c>
      <c r="F56" s="142">
        <f t="shared" si="3"/>
        <v>39874.64</v>
      </c>
      <c r="G56" s="144"/>
      <c r="H56" s="144"/>
      <c r="I56" s="144"/>
      <c r="J56" s="144"/>
      <c r="K56" s="144">
        <v>0.25</v>
      </c>
      <c r="L56" s="144">
        <v>0.5</v>
      </c>
      <c r="M56" s="144">
        <v>0.25</v>
      </c>
      <c r="N56" s="144"/>
      <c r="O56" s="144"/>
      <c r="P56" s="144"/>
      <c r="Q56" s="144"/>
      <c r="R56" s="167">
        <f t="shared" si="4"/>
        <v>1</v>
      </c>
    </row>
    <row r="57" spans="1:18" s="20" customFormat="1" ht="15" customHeight="1">
      <c r="A57" s="105" t="s">
        <v>151</v>
      </c>
      <c r="B57" s="10" t="s">
        <v>211</v>
      </c>
      <c r="C57" s="8">
        <v>300</v>
      </c>
      <c r="D57" s="142">
        <v>14.86</v>
      </c>
      <c r="E57" s="142">
        <v>26.4</v>
      </c>
      <c r="F57" s="142">
        <f t="shared" si="3"/>
        <v>16091.400000000001</v>
      </c>
      <c r="G57" s="144"/>
      <c r="H57" s="144"/>
      <c r="I57" s="144"/>
      <c r="J57" s="144"/>
      <c r="K57" s="144">
        <v>0.25</v>
      </c>
      <c r="L57" s="144">
        <v>0.5</v>
      </c>
      <c r="M57" s="144">
        <v>0.25</v>
      </c>
      <c r="N57" s="144"/>
      <c r="O57" s="144"/>
      <c r="P57" s="144"/>
      <c r="Q57" s="144"/>
      <c r="R57" s="167">
        <f t="shared" si="4"/>
        <v>1</v>
      </c>
    </row>
    <row r="58" spans="1:18" s="20" customFormat="1" ht="15" customHeight="1">
      <c r="A58" s="105"/>
      <c r="B58" s="10" t="s">
        <v>148</v>
      </c>
      <c r="C58" s="8">
        <v>1680</v>
      </c>
      <c r="D58" s="142">
        <v>4.63</v>
      </c>
      <c r="E58" s="142">
        <v>1</v>
      </c>
      <c r="F58" s="142">
        <f t="shared" si="3"/>
        <v>12295.92</v>
      </c>
      <c r="G58" s="144"/>
      <c r="H58" s="144"/>
      <c r="I58" s="144"/>
      <c r="J58" s="144"/>
      <c r="K58" s="144">
        <v>0.25</v>
      </c>
      <c r="L58" s="144">
        <v>0.5</v>
      </c>
      <c r="M58" s="144">
        <v>0.25</v>
      </c>
      <c r="N58" s="144"/>
      <c r="O58" s="144"/>
      <c r="P58" s="144"/>
      <c r="Q58" s="144"/>
      <c r="R58" s="167">
        <f t="shared" si="4"/>
        <v>1</v>
      </c>
    </row>
    <row r="59" spans="1:18" s="20" customFormat="1" ht="15" customHeight="1">
      <c r="A59" s="105"/>
      <c r="B59" s="10" t="s">
        <v>263</v>
      </c>
      <c r="C59" s="8">
        <v>51</v>
      </c>
      <c r="D59" s="142">
        <v>303.4</v>
      </c>
      <c r="E59" s="142">
        <v>30</v>
      </c>
      <c r="F59" s="142">
        <f t="shared" si="3"/>
        <v>22104.42</v>
      </c>
      <c r="G59" s="144"/>
      <c r="H59" s="144"/>
      <c r="I59" s="144"/>
      <c r="J59" s="144"/>
      <c r="K59" s="144">
        <v>0.25</v>
      </c>
      <c r="L59" s="144">
        <v>0.5</v>
      </c>
      <c r="M59" s="144">
        <v>0.25</v>
      </c>
      <c r="N59" s="144"/>
      <c r="O59" s="144"/>
      <c r="P59" s="144"/>
      <c r="Q59" s="144"/>
      <c r="R59" s="167">
        <f t="shared" si="4"/>
        <v>1</v>
      </c>
    </row>
    <row r="60" spans="1:18" s="20" customFormat="1" ht="15" customHeight="1">
      <c r="A60" s="105" t="s">
        <v>194</v>
      </c>
      <c r="B60" s="10" t="s">
        <v>274</v>
      </c>
      <c r="C60" s="8">
        <v>2640</v>
      </c>
      <c r="D60" s="142">
        <v>79.2</v>
      </c>
      <c r="E60" s="142">
        <v>8.7</v>
      </c>
      <c r="F60" s="142">
        <f t="shared" si="3"/>
        <v>301672.80000000005</v>
      </c>
      <c r="G60" s="144"/>
      <c r="H60" s="144"/>
      <c r="I60" s="144"/>
      <c r="J60" s="144"/>
      <c r="K60" s="144">
        <v>0.25</v>
      </c>
      <c r="L60" s="144">
        <v>0.45</v>
      </c>
      <c r="M60" s="144">
        <v>0.3</v>
      </c>
      <c r="N60" s="144"/>
      <c r="O60" s="144"/>
      <c r="P60" s="144"/>
      <c r="Q60" s="144"/>
      <c r="R60" s="167">
        <f t="shared" si="4"/>
        <v>1</v>
      </c>
    </row>
    <row r="61" spans="1:18" s="20" customFormat="1" ht="15" customHeight="1">
      <c r="A61" s="105" t="s">
        <v>81</v>
      </c>
      <c r="B61" s="10" t="s">
        <v>273</v>
      </c>
      <c r="C61" s="8">
        <v>1320</v>
      </c>
      <c r="D61" s="142">
        <v>70</v>
      </c>
      <c r="E61" s="142">
        <v>8.7</v>
      </c>
      <c r="F61" s="142">
        <f t="shared" si="3"/>
        <v>135049.2</v>
      </c>
      <c r="G61" s="144"/>
      <c r="H61" s="144"/>
      <c r="I61" s="144"/>
      <c r="J61" s="144"/>
      <c r="K61" s="144"/>
      <c r="L61" s="144"/>
      <c r="M61" s="144"/>
      <c r="N61" s="144">
        <v>1</v>
      </c>
      <c r="O61" s="144"/>
      <c r="P61" s="144"/>
      <c r="Q61" s="144"/>
      <c r="R61" s="167">
        <f t="shared" si="4"/>
        <v>1</v>
      </c>
    </row>
    <row r="62" spans="1:18" s="20" customFormat="1" ht="15" customHeight="1">
      <c r="A62" s="105" t="s">
        <v>272</v>
      </c>
      <c r="B62" s="10" t="s">
        <v>639</v>
      </c>
      <c r="C62" s="8">
        <v>4000</v>
      </c>
      <c r="D62" s="142">
        <v>3.2</v>
      </c>
      <c r="E62" s="142">
        <v>0.8</v>
      </c>
      <c r="F62" s="142">
        <f t="shared" si="3"/>
        <v>20800</v>
      </c>
      <c r="G62" s="144"/>
      <c r="H62" s="144"/>
      <c r="I62" s="144"/>
      <c r="J62" s="144"/>
      <c r="K62" s="144"/>
      <c r="L62" s="144"/>
      <c r="M62" s="144"/>
      <c r="N62" s="144">
        <v>1</v>
      </c>
      <c r="O62" s="144"/>
      <c r="P62" s="144"/>
      <c r="Q62" s="144"/>
      <c r="R62" s="167">
        <f t="shared" si="4"/>
        <v>1</v>
      </c>
    </row>
    <row r="63" spans="1:18" s="20" customFormat="1" ht="15" customHeight="1" thickBot="1">
      <c r="A63" s="123"/>
      <c r="B63" s="124" t="s">
        <v>134</v>
      </c>
      <c r="C63" s="104"/>
      <c r="D63" s="173">
        <f>SUMPRODUCT(D48:D62,C48:C62)*1.3</f>
        <v>1164215.546</v>
      </c>
      <c r="E63" s="173">
        <f>SUMPRODUCT(E48:E62,C48:C62)*1.3</f>
        <v>374969.92</v>
      </c>
      <c r="F63" s="173">
        <f>SUM(F48:F62)</f>
        <v>1539185.466</v>
      </c>
      <c r="G63" s="173">
        <f>SUMPRODUCT(G48:G62,F48:F62)</f>
        <v>64563.4314</v>
      </c>
      <c r="H63" s="173">
        <f>SUMPRODUCT(H48:H62,F48:F62)</f>
        <v>47632.122200000005</v>
      </c>
      <c r="I63" s="173">
        <f>SUMPRODUCT(I48:I62,F48:F62)</f>
        <v>90012.5265</v>
      </c>
      <c r="J63" s="173">
        <f>SUMPRODUCT(J48:J62,F48:F62)</f>
        <v>146994.0836</v>
      </c>
      <c r="K63" s="173">
        <f>SUMPRODUCT(K48:K62,F48:F62)</f>
        <v>331639.56150000007</v>
      </c>
      <c r="L63" s="173">
        <f>SUMPRODUCT(L48:L62,F48:F62)</f>
        <v>421007.31660000014</v>
      </c>
      <c r="M63" s="173">
        <f>SUMPRODUCT(M48:M62,F48:F62)</f>
        <v>281487.22420000006</v>
      </c>
      <c r="N63" s="173">
        <f>SUMPRODUCT(N48:N62,F48:F62)</f>
        <v>155849.2</v>
      </c>
      <c r="O63" s="173">
        <f>SUMPRODUCT(O48:O62,F48:F62)</f>
        <v>0</v>
      </c>
      <c r="P63" s="173">
        <f>SUMPRODUCT(P48:P62,F48:F62)</f>
        <v>0</v>
      </c>
      <c r="Q63" s="173">
        <f>SUMPRODUCT(Q48:Q62,F48:F62)</f>
        <v>0</v>
      </c>
      <c r="R63" s="174">
        <f>+P63+O63+N63+M63+L63+K63+J63+I63+H63+G63+Q63</f>
        <v>1539185.4660000005</v>
      </c>
    </row>
    <row r="64" spans="1:18" s="20" customFormat="1" ht="15" customHeight="1" thickTop="1">
      <c r="A64" s="127"/>
      <c r="B64" s="128"/>
      <c r="C64" s="113"/>
      <c r="D64" s="175"/>
      <c r="E64" s="175"/>
      <c r="F64" s="175"/>
      <c r="G64" s="175"/>
      <c r="H64" s="175"/>
      <c r="I64" s="175"/>
      <c r="J64" s="175"/>
      <c r="K64" s="175"/>
      <c r="L64" s="175"/>
      <c r="M64" s="175"/>
      <c r="N64" s="175"/>
      <c r="O64" s="175"/>
      <c r="P64" s="175"/>
      <c r="Q64" s="175"/>
      <c r="R64" s="176"/>
    </row>
    <row r="65" spans="1:18" s="20" customFormat="1" ht="15" customHeight="1">
      <c r="A65" s="115" t="s">
        <v>152</v>
      </c>
      <c r="B65" s="19" t="s">
        <v>154</v>
      </c>
      <c r="C65" s="8"/>
      <c r="D65" s="143"/>
      <c r="E65" s="143"/>
      <c r="F65" s="142"/>
      <c r="G65" s="8"/>
      <c r="H65" s="142"/>
      <c r="I65" s="142"/>
      <c r="J65" s="142"/>
      <c r="K65" s="142"/>
      <c r="L65" s="142"/>
      <c r="M65" s="142"/>
      <c r="N65" s="142"/>
      <c r="O65" s="142"/>
      <c r="P65" s="142"/>
      <c r="Q65" s="142"/>
      <c r="R65" s="166"/>
    </row>
    <row r="66" spans="1:18" s="20" customFormat="1" ht="15" customHeight="1">
      <c r="A66" s="105" t="s">
        <v>205</v>
      </c>
      <c r="B66" s="10" t="s">
        <v>157</v>
      </c>
      <c r="C66" s="8">
        <v>1740</v>
      </c>
      <c r="D66" s="142">
        <v>24.8</v>
      </c>
      <c r="E66" s="142">
        <v>14.55</v>
      </c>
      <c r="F66" s="142">
        <f>(E66+D66)*C66*1.3</f>
        <v>89009.7</v>
      </c>
      <c r="G66" s="144"/>
      <c r="H66" s="144"/>
      <c r="I66" s="144"/>
      <c r="J66" s="144"/>
      <c r="K66" s="144"/>
      <c r="L66" s="144">
        <v>0.2</v>
      </c>
      <c r="M66" s="144">
        <v>0.2</v>
      </c>
      <c r="N66" s="144">
        <v>0.2</v>
      </c>
      <c r="O66" s="144">
        <v>0.2</v>
      </c>
      <c r="P66" s="144">
        <v>0.2</v>
      </c>
      <c r="Q66" s="144"/>
      <c r="R66" s="167">
        <f>Q66+P66+O66+N66+M66+L66+K66+J66+I66+H66+G66</f>
        <v>1</v>
      </c>
    </row>
    <row r="67" spans="1:18" s="20" customFormat="1" ht="15" customHeight="1">
      <c r="A67" s="105" t="s">
        <v>206</v>
      </c>
      <c r="B67" s="10" t="s">
        <v>277</v>
      </c>
      <c r="C67" s="8">
        <v>1830</v>
      </c>
      <c r="D67" s="142">
        <v>15.5</v>
      </c>
      <c r="E67" s="142">
        <v>10.19</v>
      </c>
      <c r="F67" s="142">
        <f>(E67+D67)*C67*1.3</f>
        <v>61116.509999999995</v>
      </c>
      <c r="G67" s="144"/>
      <c r="H67" s="144"/>
      <c r="I67" s="144"/>
      <c r="J67" s="144"/>
      <c r="K67" s="144"/>
      <c r="L67" s="144">
        <v>0.2</v>
      </c>
      <c r="M67" s="144">
        <v>0.2</v>
      </c>
      <c r="N67" s="144">
        <v>0.2</v>
      </c>
      <c r="O67" s="144">
        <v>0.2</v>
      </c>
      <c r="P67" s="144">
        <v>0.2</v>
      </c>
      <c r="Q67" s="144"/>
      <c r="R67" s="167">
        <f>Q67+P67+O67+N67+M67+L67+K67+J67+I67+H67+G67</f>
        <v>1</v>
      </c>
    </row>
    <row r="68" spans="1:18" s="20" customFormat="1" ht="15" customHeight="1">
      <c r="A68" s="105" t="s">
        <v>207</v>
      </c>
      <c r="B68" s="10" t="s">
        <v>239</v>
      </c>
      <c r="C68" s="8">
        <v>200</v>
      </c>
      <c r="D68" s="142">
        <v>70.46</v>
      </c>
      <c r="E68" s="142">
        <v>12</v>
      </c>
      <c r="F68" s="142">
        <f>(E68+D68)*C68*1.175</f>
        <v>19378.100000000002</v>
      </c>
      <c r="G68" s="144"/>
      <c r="H68" s="144"/>
      <c r="I68" s="144"/>
      <c r="J68" s="144"/>
      <c r="K68" s="144"/>
      <c r="L68" s="144"/>
      <c r="M68" s="144"/>
      <c r="N68" s="144"/>
      <c r="O68" s="144"/>
      <c r="P68" s="144">
        <v>0.5</v>
      </c>
      <c r="Q68" s="144">
        <v>0.5</v>
      </c>
      <c r="R68" s="167">
        <f>Q68+P68+O68+N68+M68+L68+K68+J68+I68+H68+G68</f>
        <v>1</v>
      </c>
    </row>
    <row r="69" spans="1:18" s="20" customFormat="1" ht="15" customHeight="1">
      <c r="A69" s="115"/>
      <c r="B69" s="19" t="s">
        <v>134</v>
      </c>
      <c r="C69" s="8"/>
      <c r="D69" s="143">
        <f>SUMPRODUCT(D66:D68,C66:C68)*1.284379463</f>
        <v>109954.44144796701</v>
      </c>
      <c r="E69" s="143">
        <f>SUMPRODUCT(E66:E68,C66:C68)*1.284379463</f>
        <v>59549.8684881561</v>
      </c>
      <c r="F69" s="143">
        <f>SUM(F66:F68)</f>
        <v>169504.31</v>
      </c>
      <c r="G69" s="143">
        <f>SUMPRODUCT(G66:G68,F66:F68)</f>
        <v>0</v>
      </c>
      <c r="H69" s="143">
        <f>SUMPRODUCT(H66:H68,F66:F68)</f>
        <v>0</v>
      </c>
      <c r="I69" s="143">
        <f>SUMPRODUCT(I66:I68,F66:F68)</f>
        <v>0</v>
      </c>
      <c r="J69" s="143">
        <f>SUMPRODUCT(J66:J68,F66:F68)</f>
        <v>0</v>
      </c>
      <c r="K69" s="143">
        <f>SUMPRODUCT(K66:K68,F66:F68)</f>
        <v>0</v>
      </c>
      <c r="L69" s="143">
        <f>SUMPRODUCT(L66:L68,F66:F68)</f>
        <v>30025.242</v>
      </c>
      <c r="M69" s="143">
        <f>SUMPRODUCT(M66:M68,F66:F68)</f>
        <v>30025.242</v>
      </c>
      <c r="N69" s="143">
        <f>SUMPRODUCT(N66:N68,F66:F68)</f>
        <v>30025.242</v>
      </c>
      <c r="O69" s="143">
        <f>SUMPRODUCT(O66:O68,F66:F68)</f>
        <v>30025.242</v>
      </c>
      <c r="P69" s="143">
        <f>SUMPRODUCT(P66:P68,F66:F68)</f>
        <v>39714.292</v>
      </c>
      <c r="Q69" s="143">
        <f>SUMPRODUCT(Q66:Q68,F66:F68)</f>
        <v>9689.050000000001</v>
      </c>
      <c r="R69" s="166">
        <f>+P69+O69+N69+M69+L69+K69+J69+I69+H69+G69+Q69</f>
        <v>169504.31</v>
      </c>
    </row>
    <row r="70" spans="1:18" s="20" customFormat="1" ht="15" customHeight="1">
      <c r="A70" s="105"/>
      <c r="B70" s="10"/>
      <c r="C70" s="8"/>
      <c r="D70" s="142"/>
      <c r="E70" s="142"/>
      <c r="F70" s="142"/>
      <c r="G70" s="8"/>
      <c r="H70" s="142"/>
      <c r="I70" s="142"/>
      <c r="J70" s="142"/>
      <c r="K70" s="142"/>
      <c r="L70" s="142"/>
      <c r="M70" s="142"/>
      <c r="N70" s="142"/>
      <c r="O70" s="142"/>
      <c r="P70" s="142"/>
      <c r="Q70" s="142"/>
      <c r="R70" s="166"/>
    </row>
    <row r="71" spans="1:18" s="20" customFormat="1" ht="15" customHeight="1">
      <c r="A71" s="116" t="s">
        <v>153</v>
      </c>
      <c r="B71" s="19" t="s">
        <v>159</v>
      </c>
      <c r="C71" s="8"/>
      <c r="D71" s="143"/>
      <c r="E71" s="143"/>
      <c r="F71" s="142"/>
      <c r="G71" s="8"/>
      <c r="H71" s="142"/>
      <c r="I71" s="142"/>
      <c r="J71" s="142"/>
      <c r="K71" s="142"/>
      <c r="L71" s="142"/>
      <c r="M71" s="142"/>
      <c r="N71" s="142"/>
      <c r="O71" s="142"/>
      <c r="P71" s="142"/>
      <c r="Q71" s="142"/>
      <c r="R71" s="166"/>
    </row>
    <row r="72" spans="1:18" s="20" customFormat="1" ht="15" customHeight="1">
      <c r="A72" s="105" t="s">
        <v>155</v>
      </c>
      <c r="B72" s="10" t="s">
        <v>646</v>
      </c>
      <c r="C72" s="8">
        <v>11526</v>
      </c>
      <c r="D72" s="142">
        <v>1.21</v>
      </c>
      <c r="E72" s="142">
        <v>1.3</v>
      </c>
      <c r="F72" s="142">
        <f aca="true" t="shared" si="5" ref="F72:F82">(E72+D72)*C72*1.3</f>
        <v>37609.337999999996</v>
      </c>
      <c r="G72" s="144"/>
      <c r="H72" s="144"/>
      <c r="I72" s="144"/>
      <c r="J72" s="144"/>
      <c r="K72" s="144">
        <v>0.1</v>
      </c>
      <c r="L72" s="144">
        <v>0.1</v>
      </c>
      <c r="M72" s="144">
        <v>0.2</v>
      </c>
      <c r="N72" s="144">
        <v>0.2</v>
      </c>
      <c r="O72" s="144">
        <v>0.2</v>
      </c>
      <c r="P72" s="144">
        <v>0.2</v>
      </c>
      <c r="Q72" s="144"/>
      <c r="R72" s="167">
        <f aca="true" t="shared" si="6" ref="R72:R82">Q72+P72+O72+N72+M72+L72+K72+J72+I72+H72+G72</f>
        <v>1</v>
      </c>
    </row>
    <row r="73" spans="1:18" s="20" customFormat="1" ht="15" customHeight="1">
      <c r="A73" s="105" t="s">
        <v>156</v>
      </c>
      <c r="B73" s="10" t="s">
        <v>162</v>
      </c>
      <c r="C73" s="8">
        <v>7134</v>
      </c>
      <c r="D73" s="142">
        <v>5</v>
      </c>
      <c r="E73" s="142">
        <v>8.69</v>
      </c>
      <c r="F73" s="142">
        <f t="shared" si="5"/>
        <v>126963.798</v>
      </c>
      <c r="G73" s="144"/>
      <c r="H73" s="144"/>
      <c r="I73" s="144"/>
      <c r="J73" s="144"/>
      <c r="K73" s="144"/>
      <c r="L73" s="144"/>
      <c r="M73" s="144">
        <v>0.25</v>
      </c>
      <c r="N73" s="144">
        <v>0.25</v>
      </c>
      <c r="O73" s="144">
        <v>0.25</v>
      </c>
      <c r="P73" s="144">
        <v>0.25</v>
      </c>
      <c r="Q73" s="144"/>
      <c r="R73" s="167">
        <f t="shared" si="6"/>
        <v>1</v>
      </c>
    </row>
    <row r="74" spans="1:18" s="20" customFormat="1" ht="15" customHeight="1">
      <c r="A74" s="105" t="s">
        <v>449</v>
      </c>
      <c r="B74" s="10" t="s">
        <v>164</v>
      </c>
      <c r="C74" s="8">
        <v>7134</v>
      </c>
      <c r="D74" s="142">
        <v>2</v>
      </c>
      <c r="E74" s="142">
        <v>7.82</v>
      </c>
      <c r="F74" s="142">
        <f t="shared" si="5"/>
        <v>91072.64400000001</v>
      </c>
      <c r="G74" s="144"/>
      <c r="H74" s="144"/>
      <c r="I74" s="144"/>
      <c r="J74" s="144"/>
      <c r="K74" s="144"/>
      <c r="L74" s="144"/>
      <c r="M74" s="144"/>
      <c r="N74" s="144">
        <v>0.3</v>
      </c>
      <c r="O74" s="144">
        <v>0.3</v>
      </c>
      <c r="P74" s="144">
        <v>0.4</v>
      </c>
      <c r="Q74" s="144"/>
      <c r="R74" s="167">
        <f t="shared" si="6"/>
        <v>1</v>
      </c>
    </row>
    <row r="75" spans="1:18" s="20" customFormat="1" ht="15" customHeight="1">
      <c r="A75" s="105" t="s">
        <v>450</v>
      </c>
      <c r="B75" s="10" t="s">
        <v>281</v>
      </c>
      <c r="C75" s="8">
        <v>3120</v>
      </c>
      <c r="D75" s="142">
        <v>6.28</v>
      </c>
      <c r="E75" s="142">
        <v>6.26</v>
      </c>
      <c r="F75" s="142">
        <f t="shared" si="5"/>
        <v>50862.24</v>
      </c>
      <c r="G75" s="144"/>
      <c r="H75" s="144"/>
      <c r="I75" s="144"/>
      <c r="J75" s="144"/>
      <c r="K75" s="144"/>
      <c r="L75" s="144"/>
      <c r="M75" s="144"/>
      <c r="N75" s="144">
        <v>0.5</v>
      </c>
      <c r="O75" s="144">
        <v>0.5</v>
      </c>
      <c r="P75" s="144"/>
      <c r="Q75" s="144"/>
      <c r="R75" s="167">
        <f t="shared" si="6"/>
        <v>1</v>
      </c>
    </row>
    <row r="76" spans="1:18" s="20" customFormat="1" ht="15" customHeight="1">
      <c r="A76" s="105" t="s">
        <v>451</v>
      </c>
      <c r="B76" s="10" t="s">
        <v>642</v>
      </c>
      <c r="C76" s="8">
        <v>432</v>
      </c>
      <c r="D76" s="142">
        <v>6.28</v>
      </c>
      <c r="E76" s="142">
        <v>9.39</v>
      </c>
      <c r="F76" s="142">
        <f t="shared" si="5"/>
        <v>8800.272</v>
      </c>
      <c r="G76" s="144"/>
      <c r="H76" s="144"/>
      <c r="I76" s="144"/>
      <c r="J76" s="144"/>
      <c r="K76" s="144"/>
      <c r="L76" s="144"/>
      <c r="M76" s="144"/>
      <c r="N76" s="144">
        <v>0.5</v>
      </c>
      <c r="O76" s="144">
        <v>0.5</v>
      </c>
      <c r="P76" s="144"/>
      <c r="Q76" s="144"/>
      <c r="R76" s="167"/>
    </row>
    <row r="77" spans="1:18" s="20" customFormat="1" ht="15" customHeight="1">
      <c r="A77" s="105" t="s">
        <v>452</v>
      </c>
      <c r="B77" s="10" t="s">
        <v>282</v>
      </c>
      <c r="C77" s="8">
        <v>280</v>
      </c>
      <c r="D77" s="142">
        <v>18.17</v>
      </c>
      <c r="E77" s="142">
        <v>12</v>
      </c>
      <c r="F77" s="142">
        <f t="shared" si="5"/>
        <v>10981.880000000001</v>
      </c>
      <c r="G77" s="144"/>
      <c r="H77" s="144"/>
      <c r="I77" s="144"/>
      <c r="J77" s="144"/>
      <c r="K77" s="144"/>
      <c r="L77" s="144"/>
      <c r="M77" s="144"/>
      <c r="N77" s="144"/>
      <c r="O77" s="144">
        <v>0.45</v>
      </c>
      <c r="P77" s="144">
        <v>0.45</v>
      </c>
      <c r="Q77" s="144">
        <v>0.1</v>
      </c>
      <c r="R77" s="167">
        <f t="shared" si="6"/>
        <v>1</v>
      </c>
    </row>
    <row r="78" spans="1:18" s="20" customFormat="1" ht="15" customHeight="1">
      <c r="A78" s="105" t="s">
        <v>453</v>
      </c>
      <c r="B78" s="10" t="s">
        <v>118</v>
      </c>
      <c r="C78" s="8">
        <v>250</v>
      </c>
      <c r="D78" s="142">
        <v>74.61</v>
      </c>
      <c r="E78" s="142">
        <v>16</v>
      </c>
      <c r="F78" s="142">
        <f t="shared" si="5"/>
        <v>29448.25</v>
      </c>
      <c r="G78" s="144"/>
      <c r="H78" s="144"/>
      <c r="I78" s="144"/>
      <c r="J78" s="144"/>
      <c r="K78" s="144"/>
      <c r="L78" s="144"/>
      <c r="M78" s="144"/>
      <c r="N78" s="144"/>
      <c r="O78" s="144">
        <v>0.5</v>
      </c>
      <c r="P78" s="144">
        <v>0.5</v>
      </c>
      <c r="Q78" s="144"/>
      <c r="R78" s="167">
        <f t="shared" si="6"/>
        <v>1</v>
      </c>
    </row>
    <row r="79" spans="1:18" s="20" customFormat="1" ht="15" customHeight="1">
      <c r="A79" s="105" t="s">
        <v>454</v>
      </c>
      <c r="B79" s="32" t="s">
        <v>285</v>
      </c>
      <c r="C79" s="30">
        <v>6</v>
      </c>
      <c r="D79" s="146">
        <v>44.07</v>
      </c>
      <c r="E79" s="146">
        <v>5.4</v>
      </c>
      <c r="F79" s="142">
        <f t="shared" si="5"/>
        <v>385.866</v>
      </c>
      <c r="G79" s="144"/>
      <c r="H79" s="144"/>
      <c r="I79" s="144"/>
      <c r="J79" s="144"/>
      <c r="K79" s="144"/>
      <c r="L79" s="144"/>
      <c r="M79" s="144"/>
      <c r="N79" s="144"/>
      <c r="O79" s="144"/>
      <c r="P79" s="144"/>
      <c r="Q79" s="144">
        <v>1</v>
      </c>
      <c r="R79" s="167">
        <f t="shared" si="6"/>
        <v>1</v>
      </c>
    </row>
    <row r="80" spans="1:18" s="20" customFormat="1" ht="15" customHeight="1">
      <c r="A80" s="105" t="s">
        <v>455</v>
      </c>
      <c r="B80" s="32" t="s">
        <v>287</v>
      </c>
      <c r="C80" s="30">
        <v>6</v>
      </c>
      <c r="D80" s="146">
        <v>77.12</v>
      </c>
      <c r="E80" s="146">
        <v>9.45</v>
      </c>
      <c r="F80" s="142">
        <f t="shared" si="5"/>
        <v>675.2460000000001</v>
      </c>
      <c r="G80" s="144"/>
      <c r="H80" s="144"/>
      <c r="I80" s="144"/>
      <c r="J80" s="144"/>
      <c r="K80" s="144"/>
      <c r="L80" s="144"/>
      <c r="M80" s="144"/>
      <c r="N80" s="144"/>
      <c r="O80" s="144"/>
      <c r="P80" s="144"/>
      <c r="Q80" s="144">
        <v>1</v>
      </c>
      <c r="R80" s="167">
        <f t="shared" si="6"/>
        <v>1</v>
      </c>
    </row>
    <row r="81" spans="1:18" s="20" customFormat="1" ht="15" customHeight="1">
      <c r="A81" s="105" t="s">
        <v>456</v>
      </c>
      <c r="B81" s="32" t="s">
        <v>288</v>
      </c>
      <c r="C81" s="30">
        <v>6</v>
      </c>
      <c r="D81" s="146">
        <v>34.27</v>
      </c>
      <c r="E81" s="146">
        <v>4.2</v>
      </c>
      <c r="F81" s="142">
        <f t="shared" si="5"/>
        <v>300.0660000000001</v>
      </c>
      <c r="G81" s="144"/>
      <c r="H81" s="144"/>
      <c r="I81" s="144"/>
      <c r="J81" s="144"/>
      <c r="K81" s="144"/>
      <c r="L81" s="144"/>
      <c r="M81" s="144"/>
      <c r="N81" s="144"/>
      <c r="O81" s="144"/>
      <c r="P81" s="144"/>
      <c r="Q81" s="144">
        <v>1</v>
      </c>
      <c r="R81" s="167">
        <f t="shared" si="6"/>
        <v>1</v>
      </c>
    </row>
    <row r="82" spans="1:18" s="20" customFormat="1" ht="15" customHeight="1">
      <c r="A82" s="105" t="s">
        <v>641</v>
      </c>
      <c r="B82" s="32" t="s">
        <v>289</v>
      </c>
      <c r="C82" s="30">
        <v>6</v>
      </c>
      <c r="D82" s="146">
        <v>51.41</v>
      </c>
      <c r="E82" s="146">
        <v>6.3</v>
      </c>
      <c r="F82" s="142">
        <f t="shared" si="5"/>
        <v>450.138</v>
      </c>
      <c r="G82" s="144"/>
      <c r="H82" s="144"/>
      <c r="I82" s="144"/>
      <c r="J82" s="144"/>
      <c r="K82" s="144"/>
      <c r="L82" s="144"/>
      <c r="M82" s="144"/>
      <c r="N82" s="144"/>
      <c r="O82" s="144"/>
      <c r="P82" s="144"/>
      <c r="Q82" s="144">
        <v>1</v>
      </c>
      <c r="R82" s="167">
        <f t="shared" si="6"/>
        <v>1</v>
      </c>
    </row>
    <row r="83" spans="1:18" s="20" customFormat="1" ht="15" customHeight="1">
      <c r="A83" s="115"/>
      <c r="B83" s="19" t="s">
        <v>134</v>
      </c>
      <c r="C83" s="30">
        <v>6</v>
      </c>
      <c r="D83" s="143">
        <f>SUMPRODUCT(D72:D82,C72:C82)*1.3</f>
        <v>144524.04200000002</v>
      </c>
      <c r="E83" s="143">
        <f>SUMPRODUCT(E72:E82,C72:C82)*1.3</f>
        <v>213025.69600000005</v>
      </c>
      <c r="F83" s="143">
        <f>SUM(F72:F82)</f>
        <v>357549.73799999995</v>
      </c>
      <c r="G83" s="143">
        <f>SUMPRODUCT(G72:G82,F72:F82)</f>
        <v>0</v>
      </c>
      <c r="H83" s="143">
        <f>SUMPRODUCT(H72:H82,F72:F82)</f>
        <v>0</v>
      </c>
      <c r="I83" s="143">
        <f>SUMPRODUCT(I72:I82,F72:F82)</f>
        <v>0</v>
      </c>
      <c r="J83" s="143">
        <f>SUMPRODUCT(J72:J82,F72:F82)</f>
        <v>0</v>
      </c>
      <c r="K83" s="143">
        <f>SUMPRODUCT(K72:K82,F72:F82)</f>
        <v>3760.9338</v>
      </c>
      <c r="L83" s="143">
        <f>SUMPRODUCT(L72:L82,F72:F82)</f>
        <v>3760.9338</v>
      </c>
      <c r="M83" s="143">
        <f>SUMPRODUCT(M72:M82,F72:F82)</f>
        <v>39262.8171</v>
      </c>
      <c r="N83" s="143">
        <f>SUMPRODUCT(N72:N82,F72:F82)</f>
        <v>96415.8663</v>
      </c>
      <c r="O83" s="143">
        <f>SUMPRODUCT(O72:O82,F72:F82)</f>
        <v>116081.8373</v>
      </c>
      <c r="P83" s="143">
        <f>SUMPRODUCT(P72:P82,F72:F82)</f>
        <v>95357.84570000002</v>
      </c>
      <c r="Q83" s="143">
        <f>SUMPRODUCT(Q72:Q82,F72:F82)</f>
        <v>2909.5040000000004</v>
      </c>
      <c r="R83" s="166">
        <f>+P83+O83+N83+M83+L83+K83+J83+I83+H83+G83+Q83</f>
        <v>357549.738</v>
      </c>
    </row>
    <row r="84" spans="1:18" s="20" customFormat="1" ht="15" customHeight="1">
      <c r="A84" s="115"/>
      <c r="B84" s="11"/>
      <c r="C84" s="8"/>
      <c r="D84" s="143"/>
      <c r="E84" s="143"/>
      <c r="F84" s="143"/>
      <c r="G84" s="12"/>
      <c r="H84" s="143"/>
      <c r="I84" s="143"/>
      <c r="J84" s="143"/>
      <c r="K84" s="143"/>
      <c r="L84" s="143"/>
      <c r="M84" s="143"/>
      <c r="N84" s="143"/>
      <c r="O84" s="143"/>
      <c r="P84" s="143"/>
      <c r="Q84" s="143"/>
      <c r="R84" s="166"/>
    </row>
    <row r="85" spans="1:18" s="20" customFormat="1" ht="15" customHeight="1">
      <c r="A85" s="116" t="s">
        <v>158</v>
      </c>
      <c r="B85" s="19" t="s">
        <v>166</v>
      </c>
      <c r="C85" s="8"/>
      <c r="D85" s="143"/>
      <c r="E85" s="143"/>
      <c r="F85" s="142"/>
      <c r="G85" s="8"/>
      <c r="H85" s="142"/>
      <c r="I85" s="142"/>
      <c r="J85" s="142"/>
      <c r="K85" s="142"/>
      <c r="L85" s="142"/>
      <c r="M85" s="142"/>
      <c r="N85" s="142"/>
      <c r="O85" s="142"/>
      <c r="P85" s="142"/>
      <c r="Q85" s="142"/>
      <c r="R85" s="166"/>
    </row>
    <row r="86" spans="1:18" s="20" customFormat="1" ht="15" customHeight="1">
      <c r="A86" s="105" t="s">
        <v>160</v>
      </c>
      <c r="B86" s="48" t="s">
        <v>539</v>
      </c>
      <c r="C86" s="8">
        <v>1320</v>
      </c>
      <c r="D86" s="142">
        <v>13.66</v>
      </c>
      <c r="E86" s="142">
        <v>1.8</v>
      </c>
      <c r="F86" s="142">
        <f aca="true" t="shared" si="7" ref="F86:F106">(E86+D86)*C86*1.3</f>
        <v>26529.36</v>
      </c>
      <c r="G86" s="144"/>
      <c r="H86" s="144"/>
      <c r="I86" s="144"/>
      <c r="J86" s="144"/>
      <c r="K86" s="144"/>
      <c r="L86" s="144">
        <v>1</v>
      </c>
      <c r="M86" s="144"/>
      <c r="N86" s="144"/>
      <c r="O86" s="144"/>
      <c r="P86" s="144"/>
      <c r="Q86" s="144"/>
      <c r="R86" s="167">
        <f aca="true" t="shared" si="8" ref="R86:R106">Q86+P86+O86+N86+M86+L86+K86+J86+I86+H86+G86</f>
        <v>1</v>
      </c>
    </row>
    <row r="87" spans="1:18" s="20" customFormat="1" ht="15" customHeight="1">
      <c r="A87" s="105" t="s">
        <v>161</v>
      </c>
      <c r="B87" s="48" t="s">
        <v>293</v>
      </c>
      <c r="C87" s="8">
        <v>1320</v>
      </c>
      <c r="D87" s="142">
        <v>6.96</v>
      </c>
      <c r="E87" s="142">
        <v>10.38</v>
      </c>
      <c r="F87" s="142">
        <f t="shared" si="7"/>
        <v>29755.44</v>
      </c>
      <c r="G87" s="144"/>
      <c r="H87" s="144"/>
      <c r="I87" s="144"/>
      <c r="J87" s="144"/>
      <c r="K87" s="144"/>
      <c r="L87" s="144"/>
      <c r="M87" s="144">
        <v>1</v>
      </c>
      <c r="N87" s="144"/>
      <c r="O87" s="144"/>
      <c r="P87" s="144"/>
      <c r="Q87" s="144"/>
      <c r="R87" s="167">
        <f t="shared" si="8"/>
        <v>1</v>
      </c>
    </row>
    <row r="88" spans="1:18" s="20" customFormat="1" ht="15" customHeight="1">
      <c r="A88" s="105" t="s">
        <v>163</v>
      </c>
      <c r="B88" s="10" t="s">
        <v>73</v>
      </c>
      <c r="C88" s="8">
        <v>3960</v>
      </c>
      <c r="D88" s="142">
        <v>15.6</v>
      </c>
      <c r="E88" s="142">
        <v>12</v>
      </c>
      <c r="F88" s="142">
        <f t="shared" si="7"/>
        <v>142084.80000000002</v>
      </c>
      <c r="G88" s="144"/>
      <c r="H88" s="144"/>
      <c r="I88" s="144"/>
      <c r="J88" s="144"/>
      <c r="K88" s="144"/>
      <c r="L88" s="144"/>
      <c r="M88" s="144"/>
      <c r="N88" s="144">
        <v>0.25</v>
      </c>
      <c r="O88" s="144">
        <v>0.25</v>
      </c>
      <c r="P88" s="144">
        <v>0.25</v>
      </c>
      <c r="Q88" s="144">
        <v>0.25</v>
      </c>
      <c r="R88" s="167">
        <f t="shared" si="8"/>
        <v>1</v>
      </c>
    </row>
    <row r="89" spans="1:18" s="20" customFormat="1" ht="15" customHeight="1">
      <c r="A89" s="105" t="s">
        <v>200</v>
      </c>
      <c r="B89" s="10" t="s">
        <v>291</v>
      </c>
      <c r="C89" s="8">
        <v>1700</v>
      </c>
      <c r="D89" s="142">
        <v>1.56</v>
      </c>
      <c r="E89" s="142">
        <v>1.2</v>
      </c>
      <c r="F89" s="142">
        <f t="shared" si="7"/>
        <v>6099.6</v>
      </c>
      <c r="G89" s="144"/>
      <c r="H89" s="144"/>
      <c r="I89" s="144"/>
      <c r="J89" s="144"/>
      <c r="K89" s="144"/>
      <c r="L89" s="144"/>
      <c r="M89" s="144"/>
      <c r="N89" s="144"/>
      <c r="O89" s="144"/>
      <c r="P89" s="144"/>
      <c r="Q89" s="144">
        <v>1</v>
      </c>
      <c r="R89" s="167">
        <f t="shared" si="8"/>
        <v>1</v>
      </c>
    </row>
    <row r="90" spans="1:18" s="20" customFormat="1" ht="15" customHeight="1">
      <c r="A90" s="105" t="s">
        <v>201</v>
      </c>
      <c r="B90" s="48" t="s">
        <v>572</v>
      </c>
      <c r="C90" s="8">
        <v>150</v>
      </c>
      <c r="D90" s="142">
        <v>13.66</v>
      </c>
      <c r="E90" s="142">
        <v>1.8</v>
      </c>
      <c r="F90" s="142">
        <f t="shared" si="7"/>
        <v>3014.7000000000003</v>
      </c>
      <c r="G90" s="144"/>
      <c r="H90" s="144"/>
      <c r="I90" s="144"/>
      <c r="J90" s="144"/>
      <c r="K90" s="144"/>
      <c r="L90" s="144"/>
      <c r="M90" s="144"/>
      <c r="N90" s="144"/>
      <c r="O90" s="144"/>
      <c r="P90" s="144">
        <v>1</v>
      </c>
      <c r="Q90" s="144"/>
      <c r="R90" s="167">
        <f t="shared" si="8"/>
        <v>1</v>
      </c>
    </row>
    <row r="91" spans="1:18" s="20" customFormat="1" ht="15" customHeight="1">
      <c r="A91" s="105" t="s">
        <v>119</v>
      </c>
      <c r="B91" s="48" t="s">
        <v>540</v>
      </c>
      <c r="C91" s="8">
        <v>150</v>
      </c>
      <c r="D91" s="142">
        <v>6.96</v>
      </c>
      <c r="E91" s="142">
        <v>10.38</v>
      </c>
      <c r="F91" s="142">
        <f t="shared" si="7"/>
        <v>3381.3</v>
      </c>
      <c r="G91" s="144"/>
      <c r="H91" s="144"/>
      <c r="I91" s="144"/>
      <c r="J91" s="144"/>
      <c r="K91" s="144"/>
      <c r="L91" s="144"/>
      <c r="M91" s="144"/>
      <c r="N91" s="144"/>
      <c r="O91" s="144"/>
      <c r="P91" s="144">
        <v>1</v>
      </c>
      <c r="Q91" s="144"/>
      <c r="R91" s="167">
        <f t="shared" si="8"/>
        <v>1</v>
      </c>
    </row>
    <row r="92" spans="1:18" s="20" customFormat="1" ht="15" customHeight="1">
      <c r="A92" s="105" t="s">
        <v>260</v>
      </c>
      <c r="B92" s="48" t="s">
        <v>541</v>
      </c>
      <c r="C92" s="8">
        <v>76</v>
      </c>
      <c r="D92" s="142">
        <v>30.6</v>
      </c>
      <c r="E92" s="142">
        <v>3.75</v>
      </c>
      <c r="F92" s="142">
        <f t="shared" si="7"/>
        <v>3393.78</v>
      </c>
      <c r="G92" s="144"/>
      <c r="H92" s="144"/>
      <c r="I92" s="144"/>
      <c r="J92" s="144"/>
      <c r="K92" s="144"/>
      <c r="L92" s="144"/>
      <c r="M92" s="144"/>
      <c r="N92" s="144"/>
      <c r="O92" s="144"/>
      <c r="P92" s="144"/>
      <c r="Q92" s="144">
        <v>1</v>
      </c>
      <c r="R92" s="167">
        <f t="shared" si="8"/>
        <v>1</v>
      </c>
    </row>
    <row r="93" spans="1:18" s="20" customFormat="1" ht="15" customHeight="1">
      <c r="A93" s="105"/>
      <c r="B93" s="28" t="s">
        <v>545</v>
      </c>
      <c r="C93" s="8"/>
      <c r="D93" s="142"/>
      <c r="E93" s="142"/>
      <c r="F93" s="142"/>
      <c r="G93" s="144"/>
      <c r="H93" s="144"/>
      <c r="I93" s="144"/>
      <c r="J93" s="144"/>
      <c r="K93" s="144"/>
      <c r="L93" s="144"/>
      <c r="M93" s="144"/>
      <c r="N93" s="144"/>
      <c r="O93" s="144"/>
      <c r="P93" s="144"/>
      <c r="Q93" s="144"/>
      <c r="R93" s="167"/>
    </row>
    <row r="94" spans="1:18" s="20" customFormat="1" ht="15" customHeight="1">
      <c r="A94" s="105" t="s">
        <v>372</v>
      </c>
      <c r="B94" s="10" t="s">
        <v>542</v>
      </c>
      <c r="C94" s="8">
        <v>80</v>
      </c>
      <c r="D94" s="142">
        <v>21.18</v>
      </c>
      <c r="E94" s="142">
        <v>2.55</v>
      </c>
      <c r="F94" s="142">
        <f t="shared" si="7"/>
        <v>2467.92</v>
      </c>
      <c r="G94" s="144"/>
      <c r="H94" s="144"/>
      <c r="I94" s="144"/>
      <c r="J94" s="144"/>
      <c r="K94" s="144"/>
      <c r="L94" s="144"/>
      <c r="M94" s="144"/>
      <c r="N94" s="144"/>
      <c r="O94" s="144"/>
      <c r="P94" s="144"/>
      <c r="Q94" s="144">
        <v>1</v>
      </c>
      <c r="R94" s="167">
        <f t="shared" si="8"/>
        <v>1</v>
      </c>
    </row>
    <row r="95" spans="1:18" s="20" customFormat="1" ht="15" customHeight="1">
      <c r="A95" s="105" t="s">
        <v>373</v>
      </c>
      <c r="B95" s="10" t="s">
        <v>543</v>
      </c>
      <c r="C95" s="8">
        <v>80</v>
      </c>
      <c r="D95" s="142">
        <v>36.42</v>
      </c>
      <c r="E95" s="142">
        <v>4.5</v>
      </c>
      <c r="F95" s="142">
        <f t="shared" si="7"/>
        <v>4255.68</v>
      </c>
      <c r="G95" s="144"/>
      <c r="H95" s="144"/>
      <c r="I95" s="144"/>
      <c r="J95" s="144"/>
      <c r="K95" s="144"/>
      <c r="L95" s="144"/>
      <c r="M95" s="144"/>
      <c r="N95" s="144"/>
      <c r="O95" s="144"/>
      <c r="P95" s="144"/>
      <c r="Q95" s="144">
        <v>1</v>
      </c>
      <c r="R95" s="167">
        <f t="shared" si="8"/>
        <v>1</v>
      </c>
    </row>
    <row r="96" spans="1:18" s="20" customFormat="1" ht="15" customHeight="1">
      <c r="A96" s="105" t="s">
        <v>374</v>
      </c>
      <c r="B96" s="10" t="s">
        <v>544</v>
      </c>
      <c r="C96" s="8">
        <v>48</v>
      </c>
      <c r="D96" s="142">
        <v>105.47</v>
      </c>
      <c r="E96" s="142">
        <v>12.7</v>
      </c>
      <c r="F96" s="142">
        <f t="shared" si="7"/>
        <v>7373.808</v>
      </c>
      <c r="G96" s="144"/>
      <c r="H96" s="144"/>
      <c r="I96" s="144"/>
      <c r="J96" s="144"/>
      <c r="K96" s="144"/>
      <c r="L96" s="144"/>
      <c r="M96" s="144"/>
      <c r="N96" s="144"/>
      <c r="O96" s="144"/>
      <c r="P96" s="144"/>
      <c r="Q96" s="144">
        <v>1</v>
      </c>
      <c r="R96" s="167">
        <f t="shared" si="8"/>
        <v>1</v>
      </c>
    </row>
    <row r="97" spans="1:18" s="20" customFormat="1" ht="15" customHeight="1">
      <c r="A97" s="105" t="s">
        <v>375</v>
      </c>
      <c r="B97" s="10" t="s">
        <v>410</v>
      </c>
      <c r="C97" s="8">
        <v>115</v>
      </c>
      <c r="D97" s="142">
        <v>9.97</v>
      </c>
      <c r="E97" s="142">
        <v>1.2</v>
      </c>
      <c r="F97" s="142">
        <f t="shared" si="7"/>
        <v>1669.915</v>
      </c>
      <c r="G97" s="144"/>
      <c r="H97" s="144"/>
      <c r="I97" s="144"/>
      <c r="J97" s="144"/>
      <c r="K97" s="144"/>
      <c r="L97" s="144"/>
      <c r="M97" s="144"/>
      <c r="N97" s="144"/>
      <c r="O97" s="144"/>
      <c r="P97" s="144"/>
      <c r="Q97" s="144">
        <v>1</v>
      </c>
      <c r="R97" s="167">
        <f t="shared" si="8"/>
        <v>1</v>
      </c>
    </row>
    <row r="98" spans="1:18" s="20" customFormat="1" ht="15" customHeight="1">
      <c r="A98" s="117"/>
      <c r="B98" s="28" t="s">
        <v>240</v>
      </c>
      <c r="C98" s="8"/>
      <c r="D98" s="142"/>
      <c r="E98" s="142"/>
      <c r="F98" s="142"/>
      <c r="G98" s="144"/>
      <c r="H98" s="144"/>
      <c r="I98" s="144"/>
      <c r="J98" s="144"/>
      <c r="K98" s="144"/>
      <c r="L98" s="144"/>
      <c r="M98" s="144"/>
      <c r="N98" s="144"/>
      <c r="O98" s="144"/>
      <c r="P98" s="144"/>
      <c r="Q98" s="144"/>
      <c r="R98" s="167"/>
    </row>
    <row r="99" spans="1:18" s="20" customFormat="1" ht="15" customHeight="1">
      <c r="A99" s="117" t="s">
        <v>376</v>
      </c>
      <c r="B99" s="10" t="s">
        <v>295</v>
      </c>
      <c r="C99" s="8">
        <v>126</v>
      </c>
      <c r="D99" s="142">
        <v>22.6</v>
      </c>
      <c r="E99" s="142">
        <v>2.81</v>
      </c>
      <c r="F99" s="142">
        <f t="shared" si="7"/>
        <v>4162.158</v>
      </c>
      <c r="G99" s="144"/>
      <c r="H99" s="144"/>
      <c r="I99" s="144"/>
      <c r="J99" s="144"/>
      <c r="K99" s="144"/>
      <c r="L99" s="144"/>
      <c r="M99" s="144"/>
      <c r="N99" s="144"/>
      <c r="O99" s="144"/>
      <c r="P99" s="144"/>
      <c r="Q99" s="144">
        <v>1</v>
      </c>
      <c r="R99" s="167">
        <f t="shared" si="8"/>
        <v>1</v>
      </c>
    </row>
    <row r="100" spans="1:18" s="20" customFormat="1" ht="15" customHeight="1">
      <c r="A100" s="117" t="s">
        <v>457</v>
      </c>
      <c r="B100" s="10" t="s">
        <v>296</v>
      </c>
      <c r="C100" s="8">
        <v>126</v>
      </c>
      <c r="D100" s="142">
        <v>39.7</v>
      </c>
      <c r="E100" s="142">
        <v>4.95</v>
      </c>
      <c r="F100" s="142">
        <f t="shared" si="7"/>
        <v>7313.670000000001</v>
      </c>
      <c r="G100" s="144"/>
      <c r="H100" s="144"/>
      <c r="I100" s="144"/>
      <c r="J100" s="144"/>
      <c r="K100" s="144"/>
      <c r="L100" s="144"/>
      <c r="M100" s="144"/>
      <c r="N100" s="144"/>
      <c r="O100" s="144"/>
      <c r="P100" s="144"/>
      <c r="Q100" s="144">
        <v>1</v>
      </c>
      <c r="R100" s="167">
        <f t="shared" si="8"/>
        <v>1</v>
      </c>
    </row>
    <row r="101" spans="1:18" s="20" customFormat="1" ht="15" customHeight="1">
      <c r="A101" s="117" t="s">
        <v>458</v>
      </c>
      <c r="B101" s="10" t="s">
        <v>297</v>
      </c>
      <c r="C101" s="8">
        <v>16</v>
      </c>
      <c r="D101" s="142">
        <v>173.1</v>
      </c>
      <c r="E101" s="142">
        <v>21.6</v>
      </c>
      <c r="F101" s="142">
        <f t="shared" si="7"/>
        <v>4049.7599999999998</v>
      </c>
      <c r="G101" s="144"/>
      <c r="H101" s="144"/>
      <c r="I101" s="144"/>
      <c r="J101" s="144"/>
      <c r="K101" s="144"/>
      <c r="L101" s="144"/>
      <c r="M101" s="144"/>
      <c r="N101" s="144"/>
      <c r="O101" s="144"/>
      <c r="P101" s="144"/>
      <c r="Q101" s="144">
        <v>1</v>
      </c>
      <c r="R101" s="167">
        <f t="shared" si="8"/>
        <v>1</v>
      </c>
    </row>
    <row r="102" spans="1:18" s="20" customFormat="1" ht="15" customHeight="1">
      <c r="A102" s="117" t="s">
        <v>459</v>
      </c>
      <c r="B102" s="10" t="s">
        <v>294</v>
      </c>
      <c r="C102" s="8">
        <v>126</v>
      </c>
      <c r="D102" s="142">
        <v>9.97</v>
      </c>
      <c r="E102" s="142">
        <v>1.2</v>
      </c>
      <c r="F102" s="142">
        <f t="shared" si="7"/>
        <v>1829.6460000000002</v>
      </c>
      <c r="G102" s="144"/>
      <c r="H102" s="144"/>
      <c r="I102" s="144"/>
      <c r="J102" s="144"/>
      <c r="K102" s="144"/>
      <c r="L102" s="144"/>
      <c r="M102" s="144"/>
      <c r="N102" s="144"/>
      <c r="O102" s="144"/>
      <c r="P102" s="144"/>
      <c r="Q102" s="144">
        <v>1</v>
      </c>
      <c r="R102" s="167">
        <f t="shared" si="8"/>
        <v>1</v>
      </c>
    </row>
    <row r="103" spans="1:18" s="20" customFormat="1" ht="15" customHeight="1">
      <c r="A103" s="117"/>
      <c r="B103" s="28" t="s">
        <v>241</v>
      </c>
      <c r="C103" s="8"/>
      <c r="D103" s="142"/>
      <c r="E103" s="142"/>
      <c r="F103" s="142"/>
      <c r="G103" s="144"/>
      <c r="H103" s="144"/>
      <c r="I103" s="144"/>
      <c r="J103" s="144"/>
      <c r="K103" s="144"/>
      <c r="L103" s="144"/>
      <c r="M103" s="144"/>
      <c r="N103" s="144"/>
      <c r="O103" s="144"/>
      <c r="P103" s="144"/>
      <c r="Q103" s="144"/>
      <c r="R103" s="167">
        <f t="shared" si="8"/>
        <v>0</v>
      </c>
    </row>
    <row r="104" spans="1:18" s="20" customFormat="1" ht="15" customHeight="1">
      <c r="A104" s="117" t="s">
        <v>546</v>
      </c>
      <c r="B104" s="10" t="s">
        <v>242</v>
      </c>
      <c r="C104" s="8">
        <v>24</v>
      </c>
      <c r="D104" s="142">
        <v>13.64</v>
      </c>
      <c r="E104" s="142">
        <v>4.34</v>
      </c>
      <c r="F104" s="142">
        <f t="shared" si="7"/>
        <v>560.976</v>
      </c>
      <c r="G104" s="144"/>
      <c r="H104" s="144"/>
      <c r="I104" s="144"/>
      <c r="J104" s="144"/>
      <c r="K104" s="144"/>
      <c r="L104" s="144"/>
      <c r="M104" s="144"/>
      <c r="N104" s="144"/>
      <c r="O104" s="144"/>
      <c r="P104" s="144"/>
      <c r="Q104" s="144">
        <v>1</v>
      </c>
      <c r="R104" s="167">
        <f t="shared" si="8"/>
        <v>1</v>
      </c>
    </row>
    <row r="105" spans="1:18" s="20" customFormat="1" ht="15" customHeight="1">
      <c r="A105" s="117" t="s">
        <v>547</v>
      </c>
      <c r="B105" s="10" t="s">
        <v>243</v>
      </c>
      <c r="C105" s="8">
        <v>24</v>
      </c>
      <c r="D105" s="142">
        <v>24.07</v>
      </c>
      <c r="E105" s="142">
        <v>7.65</v>
      </c>
      <c r="F105" s="142">
        <f t="shared" si="7"/>
        <v>989.664</v>
      </c>
      <c r="G105" s="144"/>
      <c r="H105" s="144"/>
      <c r="I105" s="144"/>
      <c r="J105" s="144"/>
      <c r="K105" s="144"/>
      <c r="L105" s="144"/>
      <c r="M105" s="144"/>
      <c r="N105" s="144"/>
      <c r="O105" s="144"/>
      <c r="P105" s="144"/>
      <c r="Q105" s="144">
        <v>1</v>
      </c>
      <c r="R105" s="167">
        <f t="shared" si="8"/>
        <v>1</v>
      </c>
    </row>
    <row r="106" spans="1:18" s="20" customFormat="1" ht="15" customHeight="1">
      <c r="A106" s="117" t="s">
        <v>548</v>
      </c>
      <c r="B106" s="10" t="s">
        <v>244</v>
      </c>
      <c r="C106" s="8">
        <v>26</v>
      </c>
      <c r="D106" s="142">
        <v>47.2</v>
      </c>
      <c r="E106" s="142">
        <v>15</v>
      </c>
      <c r="F106" s="142">
        <f t="shared" si="7"/>
        <v>2102.36</v>
      </c>
      <c r="G106" s="144"/>
      <c r="H106" s="144"/>
      <c r="I106" s="144"/>
      <c r="J106" s="144"/>
      <c r="K106" s="144"/>
      <c r="L106" s="144"/>
      <c r="M106" s="144"/>
      <c r="N106" s="144"/>
      <c r="O106" s="144"/>
      <c r="P106" s="144"/>
      <c r="Q106" s="144">
        <v>1</v>
      </c>
      <c r="R106" s="167">
        <f t="shared" si="8"/>
        <v>1</v>
      </c>
    </row>
    <row r="107" spans="1:18" s="20" customFormat="1" ht="15" customHeight="1">
      <c r="A107" s="115"/>
      <c r="B107" s="19" t="s">
        <v>134</v>
      </c>
      <c r="C107" s="8"/>
      <c r="D107" s="143">
        <f>SUMPRODUCT(D86:D106,C86:C106)*1.3</f>
        <v>158456.961</v>
      </c>
      <c r="E107" s="143">
        <f>SUMPRODUCT(E86:E106,C86:C106)*1.3</f>
        <v>92577.57600000003</v>
      </c>
      <c r="F107" s="143">
        <f>SUM(F86:F106)</f>
        <v>251034.53700000004</v>
      </c>
      <c r="G107" s="143">
        <f>SUMPRODUCT(G86:G106,F86:F106)</f>
        <v>0</v>
      </c>
      <c r="H107" s="143">
        <f>SUMPRODUCT(H86:H106,F86:F106)</f>
        <v>0</v>
      </c>
      <c r="I107" s="143">
        <f>SUMPRODUCT(I86:I106,F86:F106)</f>
        <v>0</v>
      </c>
      <c r="J107" s="143">
        <f>SUMPRODUCT(J86:J106,F86:F106)</f>
        <v>0</v>
      </c>
      <c r="K107" s="143">
        <f>SUMPRODUCT(K86:K106,F86:F106)</f>
        <v>0</v>
      </c>
      <c r="L107" s="143">
        <f>SUMPRODUCT(L86:L106,F86:F106)</f>
        <v>26529.36</v>
      </c>
      <c r="M107" s="143">
        <f>SUMPRODUCT(M86:M106,F86:F106)</f>
        <v>29755.44</v>
      </c>
      <c r="N107" s="143">
        <f>SUMPRODUCT(N86:N106,F86:F106)</f>
        <v>35521.200000000004</v>
      </c>
      <c r="O107" s="143">
        <f>SUMPRODUCT(O86:O103,F86:F103)</f>
        <v>35521.200000000004</v>
      </c>
      <c r="P107" s="143">
        <f>SUMPRODUCT(P86:P106,F86:F106)</f>
        <v>41917.200000000004</v>
      </c>
      <c r="Q107" s="143">
        <f>SUMPRODUCT(Q86:Q106,F86:F106)</f>
        <v>81790.13699999999</v>
      </c>
      <c r="R107" s="166">
        <f>Q107+P107+O107+N107+M107+L107+K107+J107+I107+H107+G107</f>
        <v>251034.537</v>
      </c>
    </row>
    <row r="108" spans="1:18" s="20" customFormat="1" ht="15" customHeight="1">
      <c r="A108" s="115"/>
      <c r="B108" s="11"/>
      <c r="C108" s="8"/>
      <c r="D108" s="143"/>
      <c r="E108" s="143"/>
      <c r="F108" s="143"/>
      <c r="G108" s="12"/>
      <c r="H108" s="143"/>
      <c r="I108" s="143"/>
      <c r="J108" s="143"/>
      <c r="K108" s="143"/>
      <c r="L108" s="143"/>
      <c r="M108" s="143"/>
      <c r="N108" s="143"/>
      <c r="O108" s="143"/>
      <c r="P108" s="143"/>
      <c r="Q108" s="143"/>
      <c r="R108" s="166"/>
    </row>
    <row r="109" spans="1:18" s="20" customFormat="1" ht="15" customHeight="1">
      <c r="A109" s="116" t="s">
        <v>165</v>
      </c>
      <c r="B109" s="19" t="s">
        <v>14</v>
      </c>
      <c r="C109" s="8"/>
      <c r="D109" s="143"/>
      <c r="E109" s="143"/>
      <c r="F109" s="142"/>
      <c r="G109" s="8"/>
      <c r="H109" s="142"/>
      <c r="I109" s="142"/>
      <c r="J109" s="142"/>
      <c r="K109" s="142"/>
      <c r="L109" s="142"/>
      <c r="M109" s="142"/>
      <c r="N109" s="142"/>
      <c r="O109" s="142"/>
      <c r="P109" s="142"/>
      <c r="Q109" s="142"/>
      <c r="R109" s="166"/>
    </row>
    <row r="110" spans="1:18" s="20" customFormat="1" ht="15" customHeight="1">
      <c r="A110" s="116"/>
      <c r="B110" s="19" t="s">
        <v>13</v>
      </c>
      <c r="C110" s="8"/>
      <c r="D110" s="143"/>
      <c r="E110" s="143"/>
      <c r="F110" s="142"/>
      <c r="G110" s="8"/>
      <c r="H110" s="142"/>
      <c r="I110" s="142"/>
      <c r="J110" s="142"/>
      <c r="K110" s="142"/>
      <c r="L110" s="142"/>
      <c r="M110" s="142"/>
      <c r="N110" s="142"/>
      <c r="O110" s="142"/>
      <c r="P110" s="142"/>
      <c r="Q110" s="142"/>
      <c r="R110" s="166"/>
    </row>
    <row r="111" spans="1:18" s="20" customFormat="1" ht="15" customHeight="1">
      <c r="A111" s="121" t="s">
        <v>167</v>
      </c>
      <c r="B111" s="122" t="s">
        <v>630</v>
      </c>
      <c r="C111" s="97">
        <v>4</v>
      </c>
      <c r="D111" s="142">
        <v>950</v>
      </c>
      <c r="E111" s="142">
        <v>120</v>
      </c>
      <c r="F111" s="142">
        <f>(E111+D111)*C111*1.25</f>
        <v>5350</v>
      </c>
      <c r="G111" s="144"/>
      <c r="H111" s="144"/>
      <c r="I111" s="144"/>
      <c r="J111" s="144"/>
      <c r="K111" s="144"/>
      <c r="L111" s="144"/>
      <c r="M111" s="144"/>
      <c r="N111" s="144">
        <v>1</v>
      </c>
      <c r="O111" s="144"/>
      <c r="P111" s="144"/>
      <c r="Q111" s="144"/>
      <c r="R111" s="167">
        <f aca="true" t="shared" si="9" ref="R111:R152">Q111+P111+O111+N111+M111+L111+K111+J111+I111+H111+G111</f>
        <v>1</v>
      </c>
    </row>
    <row r="112" spans="1:18" s="20" customFormat="1" ht="15" customHeight="1">
      <c r="A112" s="121" t="s">
        <v>168</v>
      </c>
      <c r="B112" s="99" t="s">
        <v>9</v>
      </c>
      <c r="C112" s="97">
        <v>27</v>
      </c>
      <c r="D112" s="142">
        <v>12.54</v>
      </c>
      <c r="E112" s="142">
        <f>D112*0.15</f>
        <v>1.8809999999999998</v>
      </c>
      <c r="F112" s="142">
        <f aca="true" t="shared" si="10" ref="F112:F173">(E112+D112)*C112*1.25</f>
        <v>486.70874999999995</v>
      </c>
      <c r="G112" s="144"/>
      <c r="H112" s="144"/>
      <c r="I112" s="144"/>
      <c r="J112" s="144"/>
      <c r="K112" s="144"/>
      <c r="L112" s="144"/>
      <c r="M112" s="144">
        <v>0.25</v>
      </c>
      <c r="N112" s="144">
        <v>0.25</v>
      </c>
      <c r="O112" s="144">
        <v>0.25</v>
      </c>
      <c r="P112" s="144">
        <v>0.25</v>
      </c>
      <c r="Q112" s="144"/>
      <c r="R112" s="167">
        <f t="shared" si="9"/>
        <v>1</v>
      </c>
    </row>
    <row r="113" spans="1:18" s="20" customFormat="1" ht="15" customHeight="1">
      <c r="A113" s="121" t="s">
        <v>169</v>
      </c>
      <c r="B113" s="10" t="s">
        <v>10</v>
      </c>
      <c r="C113" s="97">
        <v>2</v>
      </c>
      <c r="D113" s="142">
        <v>28.62</v>
      </c>
      <c r="E113" s="142">
        <f aca="true" t="shared" si="11" ref="E113:E169">D113*0.15</f>
        <v>4.293</v>
      </c>
      <c r="F113" s="142">
        <f t="shared" si="10"/>
        <v>82.28250000000001</v>
      </c>
      <c r="G113" s="144"/>
      <c r="H113" s="144"/>
      <c r="I113" s="144"/>
      <c r="J113" s="144"/>
      <c r="K113" s="144"/>
      <c r="L113" s="144"/>
      <c r="M113" s="144">
        <v>0.25</v>
      </c>
      <c r="N113" s="144">
        <v>0.25</v>
      </c>
      <c r="O113" s="144">
        <v>0.25</v>
      </c>
      <c r="P113" s="144">
        <v>0.25</v>
      </c>
      <c r="Q113" s="144"/>
      <c r="R113" s="167">
        <f t="shared" si="9"/>
        <v>1</v>
      </c>
    </row>
    <row r="114" spans="1:18" s="20" customFormat="1" ht="15" customHeight="1">
      <c r="A114" s="121" t="s">
        <v>170</v>
      </c>
      <c r="B114" s="10" t="s">
        <v>108</v>
      </c>
      <c r="C114" s="8">
        <v>1</v>
      </c>
      <c r="D114" s="142">
        <v>39</v>
      </c>
      <c r="E114" s="142">
        <f t="shared" si="11"/>
        <v>5.85</v>
      </c>
      <c r="F114" s="142">
        <f t="shared" si="10"/>
        <v>56.0625</v>
      </c>
      <c r="G114" s="144"/>
      <c r="H114" s="144"/>
      <c r="I114" s="144"/>
      <c r="J114" s="144"/>
      <c r="K114" s="144"/>
      <c r="L114" s="144"/>
      <c r="M114" s="144">
        <v>0.25</v>
      </c>
      <c r="N114" s="144">
        <v>0.25</v>
      </c>
      <c r="O114" s="144">
        <v>0.25</v>
      </c>
      <c r="P114" s="144">
        <v>0.25</v>
      </c>
      <c r="Q114" s="144"/>
      <c r="R114" s="167">
        <f t="shared" si="9"/>
        <v>1</v>
      </c>
    </row>
    <row r="115" spans="1:18" s="20" customFormat="1" ht="15" customHeight="1">
      <c r="A115" s="121" t="s">
        <v>171</v>
      </c>
      <c r="B115" s="10" t="s">
        <v>11</v>
      </c>
      <c r="C115" s="8">
        <v>22</v>
      </c>
      <c r="D115" s="142">
        <v>85.02</v>
      </c>
      <c r="E115" s="142">
        <f t="shared" si="11"/>
        <v>12.752999999999998</v>
      </c>
      <c r="F115" s="142">
        <f t="shared" si="10"/>
        <v>2688.7574999999997</v>
      </c>
      <c r="G115" s="144"/>
      <c r="H115" s="144"/>
      <c r="I115" s="144"/>
      <c r="J115" s="144"/>
      <c r="K115" s="144"/>
      <c r="L115" s="144"/>
      <c r="M115" s="144">
        <v>0.25</v>
      </c>
      <c r="N115" s="144">
        <v>0.25</v>
      </c>
      <c r="O115" s="144">
        <v>0.25</v>
      </c>
      <c r="P115" s="144">
        <v>0.25</v>
      </c>
      <c r="Q115" s="144"/>
      <c r="R115" s="167">
        <f t="shared" si="9"/>
        <v>1</v>
      </c>
    </row>
    <row r="116" spans="1:18" s="20" customFormat="1" ht="15" customHeight="1">
      <c r="A116" s="121" t="s">
        <v>355</v>
      </c>
      <c r="B116" s="100" t="s">
        <v>12</v>
      </c>
      <c r="C116" s="97">
        <v>0.5</v>
      </c>
      <c r="D116" s="142">
        <v>130.32</v>
      </c>
      <c r="E116" s="142">
        <f t="shared" si="11"/>
        <v>19.548</v>
      </c>
      <c r="F116" s="142">
        <f t="shared" si="10"/>
        <v>93.66749999999999</v>
      </c>
      <c r="G116" s="144"/>
      <c r="H116" s="144"/>
      <c r="I116" s="144"/>
      <c r="J116" s="144"/>
      <c r="K116" s="144"/>
      <c r="L116" s="144"/>
      <c r="M116" s="144">
        <v>0.25</v>
      </c>
      <c r="N116" s="144">
        <v>0.25</v>
      </c>
      <c r="O116" s="144">
        <v>0.25</v>
      </c>
      <c r="P116" s="144">
        <v>0.25</v>
      </c>
      <c r="Q116" s="144"/>
      <c r="R116" s="167">
        <f t="shared" si="9"/>
        <v>1</v>
      </c>
    </row>
    <row r="117" spans="1:18" s="20" customFormat="1" ht="15" customHeight="1">
      <c r="A117" s="121" t="s">
        <v>356</v>
      </c>
      <c r="B117" s="100" t="s">
        <v>578</v>
      </c>
      <c r="C117" s="97">
        <v>4</v>
      </c>
      <c r="D117" s="142">
        <v>1.61</v>
      </c>
      <c r="E117" s="142">
        <f t="shared" si="11"/>
        <v>0.2415</v>
      </c>
      <c r="F117" s="142">
        <f t="shared" si="10"/>
        <v>9.2575</v>
      </c>
      <c r="G117" s="144"/>
      <c r="H117" s="144"/>
      <c r="I117" s="144"/>
      <c r="J117" s="144"/>
      <c r="K117" s="144"/>
      <c r="L117" s="144"/>
      <c r="M117" s="144">
        <v>0.25</v>
      </c>
      <c r="N117" s="144">
        <v>0.25</v>
      </c>
      <c r="O117" s="144">
        <v>0.25</v>
      </c>
      <c r="P117" s="144">
        <v>0.25</v>
      </c>
      <c r="Q117" s="144"/>
      <c r="R117" s="167">
        <f t="shared" si="9"/>
        <v>1</v>
      </c>
    </row>
    <row r="118" spans="1:18" s="20" customFormat="1" ht="15" customHeight="1">
      <c r="A118" s="121" t="s">
        <v>357</v>
      </c>
      <c r="B118" s="100" t="s">
        <v>379</v>
      </c>
      <c r="C118" s="97">
        <v>26</v>
      </c>
      <c r="D118" s="142">
        <v>3.85</v>
      </c>
      <c r="E118" s="142">
        <f t="shared" si="11"/>
        <v>0.5775</v>
      </c>
      <c r="F118" s="142">
        <f t="shared" si="10"/>
        <v>143.89375</v>
      </c>
      <c r="G118" s="144"/>
      <c r="H118" s="144"/>
      <c r="I118" s="144"/>
      <c r="J118" s="144"/>
      <c r="K118" s="144"/>
      <c r="L118" s="144"/>
      <c r="M118" s="144">
        <v>0.25</v>
      </c>
      <c r="N118" s="144">
        <v>0.25</v>
      </c>
      <c r="O118" s="144">
        <v>0.25</v>
      </c>
      <c r="P118" s="144">
        <v>0.25</v>
      </c>
      <c r="Q118" s="144"/>
      <c r="R118" s="167">
        <f t="shared" si="9"/>
        <v>1</v>
      </c>
    </row>
    <row r="119" spans="1:18" s="20" customFormat="1" ht="15" customHeight="1">
      <c r="A119" s="121" t="s">
        <v>358</v>
      </c>
      <c r="B119" s="100" t="s">
        <v>579</v>
      </c>
      <c r="C119" s="97">
        <v>53</v>
      </c>
      <c r="D119" s="142">
        <v>1.62</v>
      </c>
      <c r="E119" s="142">
        <f t="shared" si="11"/>
        <v>0.243</v>
      </c>
      <c r="F119" s="142">
        <f t="shared" si="10"/>
        <v>123.42375000000001</v>
      </c>
      <c r="G119" s="144"/>
      <c r="H119" s="144"/>
      <c r="I119" s="144"/>
      <c r="J119" s="144"/>
      <c r="K119" s="144"/>
      <c r="L119" s="144"/>
      <c r="M119" s="144">
        <v>0.25</v>
      </c>
      <c r="N119" s="144">
        <v>0.25</v>
      </c>
      <c r="O119" s="144">
        <v>0.25</v>
      </c>
      <c r="P119" s="144">
        <v>0.25</v>
      </c>
      <c r="Q119" s="144"/>
      <c r="R119" s="167">
        <f t="shared" si="9"/>
        <v>1</v>
      </c>
    </row>
    <row r="120" spans="1:18" s="20" customFormat="1" ht="15" customHeight="1">
      <c r="A120" s="121" t="s">
        <v>359</v>
      </c>
      <c r="B120" s="100" t="s">
        <v>109</v>
      </c>
      <c r="C120" s="97">
        <v>4</v>
      </c>
      <c r="D120" s="142">
        <v>3.51</v>
      </c>
      <c r="E120" s="142">
        <f t="shared" si="11"/>
        <v>0.5265</v>
      </c>
      <c r="F120" s="142">
        <f t="shared" si="10"/>
        <v>20.1825</v>
      </c>
      <c r="G120" s="144"/>
      <c r="H120" s="144"/>
      <c r="I120" s="144"/>
      <c r="J120" s="144"/>
      <c r="K120" s="144"/>
      <c r="L120" s="144"/>
      <c r="M120" s="144">
        <v>0.25</v>
      </c>
      <c r="N120" s="144">
        <v>0.25</v>
      </c>
      <c r="O120" s="144">
        <v>0.25</v>
      </c>
      <c r="P120" s="144">
        <v>0.25</v>
      </c>
      <c r="Q120" s="144"/>
      <c r="R120" s="167">
        <f t="shared" si="9"/>
        <v>1</v>
      </c>
    </row>
    <row r="121" spans="1:18" s="20" customFormat="1" ht="15" customHeight="1">
      <c r="A121" s="212" t="s">
        <v>360</v>
      </c>
      <c r="B121" s="99" t="s">
        <v>110</v>
      </c>
      <c r="C121" s="63">
        <v>1</v>
      </c>
      <c r="D121" s="152">
        <v>6.19</v>
      </c>
      <c r="E121" s="152">
        <f t="shared" si="11"/>
        <v>0.9285</v>
      </c>
      <c r="F121" s="152">
        <f t="shared" si="10"/>
        <v>8.898125</v>
      </c>
      <c r="G121" s="191"/>
      <c r="H121" s="191"/>
      <c r="I121" s="191"/>
      <c r="J121" s="191"/>
      <c r="K121" s="191"/>
      <c r="L121" s="191"/>
      <c r="M121" s="191">
        <v>0.25</v>
      </c>
      <c r="N121" s="191">
        <v>0.25</v>
      </c>
      <c r="O121" s="191">
        <v>0.25</v>
      </c>
      <c r="P121" s="191">
        <v>0.25</v>
      </c>
      <c r="Q121" s="191"/>
      <c r="R121" s="213">
        <f t="shared" si="9"/>
        <v>1</v>
      </c>
    </row>
    <row r="122" spans="1:18" s="20" customFormat="1" ht="15" customHeight="1" thickBot="1">
      <c r="A122" s="129" t="s">
        <v>361</v>
      </c>
      <c r="B122" s="102" t="s">
        <v>111</v>
      </c>
      <c r="C122" s="104">
        <v>3</v>
      </c>
      <c r="D122" s="162">
        <v>18.02</v>
      </c>
      <c r="E122" s="162">
        <f t="shared" si="11"/>
        <v>2.703</v>
      </c>
      <c r="F122" s="162">
        <f t="shared" si="10"/>
        <v>77.71124999999999</v>
      </c>
      <c r="G122" s="177"/>
      <c r="H122" s="177"/>
      <c r="I122" s="177"/>
      <c r="J122" s="177"/>
      <c r="K122" s="177"/>
      <c r="L122" s="177"/>
      <c r="M122" s="177">
        <v>0.25</v>
      </c>
      <c r="N122" s="177">
        <v>0.25</v>
      </c>
      <c r="O122" s="177">
        <v>0.25</v>
      </c>
      <c r="P122" s="177">
        <v>0.25</v>
      </c>
      <c r="Q122" s="177"/>
      <c r="R122" s="178">
        <f t="shared" si="9"/>
        <v>1</v>
      </c>
    </row>
    <row r="123" spans="1:18" s="20" customFormat="1" ht="15" customHeight="1" thickTop="1">
      <c r="A123" s="130" t="s">
        <v>362</v>
      </c>
      <c r="B123" s="111" t="s">
        <v>580</v>
      </c>
      <c r="C123" s="113">
        <v>12</v>
      </c>
      <c r="D123" s="163">
        <v>0.99</v>
      </c>
      <c r="E123" s="163">
        <f t="shared" si="11"/>
        <v>0.1485</v>
      </c>
      <c r="F123" s="163">
        <f t="shared" si="10"/>
        <v>17.0775</v>
      </c>
      <c r="G123" s="179"/>
      <c r="H123" s="179"/>
      <c r="I123" s="179"/>
      <c r="J123" s="179"/>
      <c r="K123" s="179"/>
      <c r="L123" s="179"/>
      <c r="M123" s="179">
        <v>0.25</v>
      </c>
      <c r="N123" s="179">
        <v>0.25</v>
      </c>
      <c r="O123" s="179">
        <v>0.25</v>
      </c>
      <c r="P123" s="179">
        <v>0.25</v>
      </c>
      <c r="Q123" s="179"/>
      <c r="R123" s="180">
        <f t="shared" si="9"/>
        <v>1</v>
      </c>
    </row>
    <row r="124" spans="1:18" s="20" customFormat="1" ht="15" customHeight="1">
      <c r="A124" s="121" t="s">
        <v>363</v>
      </c>
      <c r="B124" s="99" t="s">
        <v>581</v>
      </c>
      <c r="C124" s="63">
        <v>2</v>
      </c>
      <c r="D124" s="142">
        <v>2.12</v>
      </c>
      <c r="E124" s="142">
        <f t="shared" si="11"/>
        <v>0.318</v>
      </c>
      <c r="F124" s="142">
        <f t="shared" si="10"/>
        <v>6.095000000000001</v>
      </c>
      <c r="G124" s="144"/>
      <c r="H124" s="144"/>
      <c r="I124" s="144"/>
      <c r="J124" s="144"/>
      <c r="K124" s="144"/>
      <c r="L124" s="144"/>
      <c r="M124" s="144">
        <v>0.25</v>
      </c>
      <c r="N124" s="144">
        <v>0.25</v>
      </c>
      <c r="O124" s="144">
        <v>0.25</v>
      </c>
      <c r="P124" s="144">
        <v>0.25</v>
      </c>
      <c r="Q124" s="144"/>
      <c r="R124" s="167">
        <f t="shared" si="9"/>
        <v>1</v>
      </c>
    </row>
    <row r="125" spans="1:18" s="20" customFormat="1" ht="15" customHeight="1">
      <c r="A125" s="121" t="s">
        <v>364</v>
      </c>
      <c r="B125" s="10" t="s">
        <v>582</v>
      </c>
      <c r="C125" s="8">
        <v>2</v>
      </c>
      <c r="D125" s="142">
        <v>2.57</v>
      </c>
      <c r="E125" s="142">
        <f t="shared" si="11"/>
        <v>0.38549999999999995</v>
      </c>
      <c r="F125" s="142">
        <f t="shared" si="10"/>
        <v>7.38875</v>
      </c>
      <c r="G125" s="144"/>
      <c r="H125" s="144"/>
      <c r="I125" s="144"/>
      <c r="J125" s="144"/>
      <c r="K125" s="144"/>
      <c r="L125" s="144"/>
      <c r="M125" s="144">
        <v>0.25</v>
      </c>
      <c r="N125" s="144">
        <v>0.25</v>
      </c>
      <c r="O125" s="144">
        <v>0.25</v>
      </c>
      <c r="P125" s="144">
        <v>0.25</v>
      </c>
      <c r="Q125" s="144"/>
      <c r="R125" s="167">
        <f t="shared" si="9"/>
        <v>1</v>
      </c>
    </row>
    <row r="126" spans="1:18" s="20" customFormat="1" ht="15" customHeight="1">
      <c r="A126" s="121" t="s">
        <v>460</v>
      </c>
      <c r="B126" s="10" t="s">
        <v>583</v>
      </c>
      <c r="C126" s="8">
        <v>1</v>
      </c>
      <c r="D126" s="142">
        <v>100.96</v>
      </c>
      <c r="E126" s="142">
        <f t="shared" si="11"/>
        <v>15.143999999999998</v>
      </c>
      <c r="F126" s="142">
        <f t="shared" si="10"/>
        <v>145.13</v>
      </c>
      <c r="G126" s="144"/>
      <c r="H126" s="144"/>
      <c r="I126" s="144"/>
      <c r="J126" s="144"/>
      <c r="K126" s="144"/>
      <c r="L126" s="144"/>
      <c r="M126" s="144">
        <v>0.25</v>
      </c>
      <c r="N126" s="144">
        <v>0.25</v>
      </c>
      <c r="O126" s="144">
        <v>0.25</v>
      </c>
      <c r="P126" s="144">
        <v>0.25</v>
      </c>
      <c r="Q126" s="144"/>
      <c r="R126" s="167">
        <f t="shared" si="9"/>
        <v>1</v>
      </c>
    </row>
    <row r="127" spans="1:18" s="20" customFormat="1" ht="15" customHeight="1">
      <c r="A127" s="121" t="s">
        <v>461</v>
      </c>
      <c r="B127" s="10" t="s">
        <v>582</v>
      </c>
      <c r="C127" s="8">
        <v>1</v>
      </c>
      <c r="D127" s="142">
        <v>13.3</v>
      </c>
      <c r="E127" s="142">
        <f>D127*0.15</f>
        <v>1.995</v>
      </c>
      <c r="F127" s="142">
        <f t="shared" si="10"/>
        <v>19.118750000000002</v>
      </c>
      <c r="G127" s="144"/>
      <c r="H127" s="144"/>
      <c r="I127" s="144"/>
      <c r="J127" s="144"/>
      <c r="K127" s="144"/>
      <c r="L127" s="144"/>
      <c r="M127" s="144">
        <v>0.25</v>
      </c>
      <c r="N127" s="144">
        <v>0.25</v>
      </c>
      <c r="O127" s="144">
        <v>0.25</v>
      </c>
      <c r="P127" s="144">
        <v>0.25</v>
      </c>
      <c r="Q127" s="144"/>
      <c r="R127" s="167">
        <f t="shared" si="9"/>
        <v>1</v>
      </c>
    </row>
    <row r="128" spans="1:18" s="20" customFormat="1" ht="15" customHeight="1">
      <c r="A128" s="121" t="s">
        <v>462</v>
      </c>
      <c r="B128" s="100" t="s">
        <v>112</v>
      </c>
      <c r="C128" s="97">
        <v>7</v>
      </c>
      <c r="D128" s="142">
        <v>0.38</v>
      </c>
      <c r="E128" s="142">
        <f t="shared" si="11"/>
        <v>0.056999999999999995</v>
      </c>
      <c r="F128" s="142">
        <f t="shared" si="10"/>
        <v>3.8237500000000004</v>
      </c>
      <c r="G128" s="144"/>
      <c r="H128" s="144"/>
      <c r="I128" s="144"/>
      <c r="J128" s="144"/>
      <c r="K128" s="144"/>
      <c r="L128" s="144"/>
      <c r="M128" s="144">
        <v>0.25</v>
      </c>
      <c r="N128" s="144">
        <v>0.25</v>
      </c>
      <c r="O128" s="144">
        <v>0.25</v>
      </c>
      <c r="P128" s="144">
        <v>0.25</v>
      </c>
      <c r="Q128" s="144"/>
      <c r="R128" s="167">
        <f t="shared" si="9"/>
        <v>1</v>
      </c>
    </row>
    <row r="129" spans="1:18" s="20" customFormat="1" ht="15" customHeight="1">
      <c r="A129" s="121" t="s">
        <v>463</v>
      </c>
      <c r="B129" s="100" t="s">
        <v>113</v>
      </c>
      <c r="C129" s="97">
        <v>1</v>
      </c>
      <c r="D129" s="142">
        <v>0.99</v>
      </c>
      <c r="E129" s="142">
        <f t="shared" si="11"/>
        <v>0.1485</v>
      </c>
      <c r="F129" s="142">
        <f t="shared" si="10"/>
        <v>1.4231250000000002</v>
      </c>
      <c r="G129" s="144"/>
      <c r="H129" s="144"/>
      <c r="I129" s="144"/>
      <c r="J129" s="144"/>
      <c r="K129" s="144"/>
      <c r="L129" s="144"/>
      <c r="M129" s="144">
        <v>0.25</v>
      </c>
      <c r="N129" s="144">
        <v>0.25</v>
      </c>
      <c r="O129" s="144">
        <v>0.25</v>
      </c>
      <c r="P129" s="144">
        <v>0.25</v>
      </c>
      <c r="Q129" s="144"/>
      <c r="R129" s="167">
        <f t="shared" si="9"/>
        <v>1</v>
      </c>
    </row>
    <row r="130" spans="1:18" s="20" customFormat="1" ht="15" customHeight="1">
      <c r="A130" s="121" t="s">
        <v>464</v>
      </c>
      <c r="B130" s="99" t="s">
        <v>114</v>
      </c>
      <c r="C130" s="63">
        <v>1</v>
      </c>
      <c r="D130" s="142">
        <v>1.45</v>
      </c>
      <c r="E130" s="142">
        <f t="shared" si="11"/>
        <v>0.2175</v>
      </c>
      <c r="F130" s="142">
        <f t="shared" si="10"/>
        <v>2.084375</v>
      </c>
      <c r="G130" s="144"/>
      <c r="H130" s="144"/>
      <c r="I130" s="144"/>
      <c r="J130" s="144"/>
      <c r="K130" s="144"/>
      <c r="L130" s="144"/>
      <c r="M130" s="144">
        <v>0.25</v>
      </c>
      <c r="N130" s="144">
        <v>0.25</v>
      </c>
      <c r="O130" s="144">
        <v>0.25</v>
      </c>
      <c r="P130" s="144">
        <v>0.25</v>
      </c>
      <c r="Q130" s="144"/>
      <c r="R130" s="167">
        <f t="shared" si="9"/>
        <v>1</v>
      </c>
    </row>
    <row r="131" spans="1:18" s="20" customFormat="1" ht="15" customHeight="1">
      <c r="A131" s="121" t="s">
        <v>465</v>
      </c>
      <c r="B131" s="99" t="s">
        <v>115</v>
      </c>
      <c r="C131" s="63">
        <v>1</v>
      </c>
      <c r="D131" s="142">
        <v>6.47</v>
      </c>
      <c r="E131" s="142">
        <f t="shared" si="11"/>
        <v>0.9704999999999999</v>
      </c>
      <c r="F131" s="142">
        <f t="shared" si="10"/>
        <v>9.300625</v>
      </c>
      <c r="G131" s="144"/>
      <c r="H131" s="144"/>
      <c r="I131" s="144"/>
      <c r="J131" s="144"/>
      <c r="K131" s="144"/>
      <c r="L131" s="144"/>
      <c r="M131" s="144">
        <v>0.25</v>
      </c>
      <c r="N131" s="144">
        <v>0.25</v>
      </c>
      <c r="O131" s="144">
        <v>0.25</v>
      </c>
      <c r="P131" s="144">
        <v>0.25</v>
      </c>
      <c r="Q131" s="144"/>
      <c r="R131" s="167">
        <f t="shared" si="9"/>
        <v>1</v>
      </c>
    </row>
    <row r="132" spans="1:18" s="20" customFormat="1" ht="15" customHeight="1">
      <c r="A132" s="121" t="s">
        <v>466</v>
      </c>
      <c r="B132" s="99" t="s">
        <v>584</v>
      </c>
      <c r="C132" s="63">
        <v>1</v>
      </c>
      <c r="D132" s="142">
        <v>4.76</v>
      </c>
      <c r="E132" s="142">
        <f t="shared" si="11"/>
        <v>0.714</v>
      </c>
      <c r="F132" s="142">
        <f t="shared" si="10"/>
        <v>6.8425</v>
      </c>
      <c r="G132" s="144"/>
      <c r="H132" s="144"/>
      <c r="I132" s="144"/>
      <c r="J132" s="144"/>
      <c r="K132" s="144"/>
      <c r="L132" s="144"/>
      <c r="M132" s="144">
        <v>0.25</v>
      </c>
      <c r="N132" s="144">
        <v>0.25</v>
      </c>
      <c r="O132" s="144">
        <v>0.25</v>
      </c>
      <c r="P132" s="144">
        <v>0.25</v>
      </c>
      <c r="Q132" s="144"/>
      <c r="R132" s="167">
        <f t="shared" si="9"/>
        <v>1</v>
      </c>
    </row>
    <row r="133" spans="1:18" s="20" customFormat="1" ht="15" customHeight="1">
      <c r="A133" s="121" t="s">
        <v>467</v>
      </c>
      <c r="B133" s="10" t="s">
        <v>116</v>
      </c>
      <c r="C133" s="8">
        <v>6</v>
      </c>
      <c r="D133" s="142">
        <v>4.49</v>
      </c>
      <c r="E133" s="142">
        <f t="shared" si="11"/>
        <v>0.6735</v>
      </c>
      <c r="F133" s="142">
        <f t="shared" si="10"/>
        <v>38.72625</v>
      </c>
      <c r="G133" s="144"/>
      <c r="H133" s="144"/>
      <c r="I133" s="144"/>
      <c r="J133" s="144"/>
      <c r="K133" s="144"/>
      <c r="L133" s="144"/>
      <c r="M133" s="144">
        <v>0.25</v>
      </c>
      <c r="N133" s="144">
        <v>0.25</v>
      </c>
      <c r="O133" s="144">
        <v>0.25</v>
      </c>
      <c r="P133" s="144">
        <v>0.25</v>
      </c>
      <c r="Q133" s="144"/>
      <c r="R133" s="167">
        <f t="shared" si="9"/>
        <v>1</v>
      </c>
    </row>
    <row r="134" spans="1:18" s="20" customFormat="1" ht="15" customHeight="1">
      <c r="A134" s="121" t="s">
        <v>468</v>
      </c>
      <c r="B134" s="10" t="s">
        <v>585</v>
      </c>
      <c r="C134" s="8">
        <v>20</v>
      </c>
      <c r="D134" s="142">
        <v>1.7</v>
      </c>
      <c r="E134" s="142">
        <f t="shared" si="11"/>
        <v>0.255</v>
      </c>
      <c r="F134" s="142">
        <f t="shared" si="10"/>
        <v>48.875</v>
      </c>
      <c r="G134" s="144"/>
      <c r="H134" s="144"/>
      <c r="I134" s="144"/>
      <c r="J134" s="144"/>
      <c r="K134" s="144"/>
      <c r="L134" s="144"/>
      <c r="M134" s="144">
        <v>0.25</v>
      </c>
      <c r="N134" s="144">
        <v>0.25</v>
      </c>
      <c r="O134" s="144">
        <v>0.25</v>
      </c>
      <c r="P134" s="144">
        <v>0.25</v>
      </c>
      <c r="Q134" s="144"/>
      <c r="R134" s="167">
        <f t="shared" si="9"/>
        <v>1</v>
      </c>
    </row>
    <row r="135" spans="1:18" s="20" customFormat="1" ht="15" customHeight="1">
      <c r="A135" s="121" t="s">
        <v>469</v>
      </c>
      <c r="B135" s="10" t="s">
        <v>85</v>
      </c>
      <c r="C135" s="8">
        <v>1</v>
      </c>
      <c r="D135" s="142">
        <v>0.85</v>
      </c>
      <c r="E135" s="142">
        <f t="shared" si="11"/>
        <v>0.1275</v>
      </c>
      <c r="F135" s="142">
        <f t="shared" si="10"/>
        <v>1.221875</v>
      </c>
      <c r="G135" s="144"/>
      <c r="H135" s="144"/>
      <c r="I135" s="144"/>
      <c r="J135" s="144"/>
      <c r="K135" s="144"/>
      <c r="L135" s="144"/>
      <c r="M135" s="144">
        <v>0.25</v>
      </c>
      <c r="N135" s="144">
        <v>0.25</v>
      </c>
      <c r="O135" s="144">
        <v>0.25</v>
      </c>
      <c r="P135" s="144">
        <v>0.25</v>
      </c>
      <c r="Q135" s="144"/>
      <c r="R135" s="167">
        <f t="shared" si="9"/>
        <v>1</v>
      </c>
    </row>
    <row r="136" spans="1:18" s="20" customFormat="1" ht="15" customHeight="1">
      <c r="A136" s="121" t="s">
        <v>470</v>
      </c>
      <c r="B136" s="100" t="s">
        <v>84</v>
      </c>
      <c r="C136" s="97">
        <v>5</v>
      </c>
      <c r="D136" s="142">
        <v>7.64</v>
      </c>
      <c r="E136" s="142">
        <f t="shared" si="11"/>
        <v>1.146</v>
      </c>
      <c r="F136" s="142">
        <f t="shared" si="10"/>
        <v>54.9125</v>
      </c>
      <c r="G136" s="144"/>
      <c r="H136" s="144"/>
      <c r="I136" s="144"/>
      <c r="J136" s="144"/>
      <c r="K136" s="144"/>
      <c r="L136" s="144"/>
      <c r="M136" s="144">
        <v>0.25</v>
      </c>
      <c r="N136" s="144">
        <v>0.25</v>
      </c>
      <c r="O136" s="144">
        <v>0.25</v>
      </c>
      <c r="P136" s="144">
        <v>0.25</v>
      </c>
      <c r="Q136" s="144"/>
      <c r="R136" s="167">
        <f t="shared" si="9"/>
        <v>1</v>
      </c>
    </row>
    <row r="137" spans="1:18" s="20" customFormat="1" ht="15" customHeight="1">
      <c r="A137" s="121" t="s">
        <v>471</v>
      </c>
      <c r="B137" s="99" t="s">
        <v>586</v>
      </c>
      <c r="C137" s="63">
        <v>41</v>
      </c>
      <c r="D137" s="142">
        <v>0.63</v>
      </c>
      <c r="E137" s="142">
        <f t="shared" si="11"/>
        <v>0.0945</v>
      </c>
      <c r="F137" s="142">
        <f t="shared" si="10"/>
        <v>37.130625</v>
      </c>
      <c r="G137" s="144"/>
      <c r="H137" s="144"/>
      <c r="I137" s="144"/>
      <c r="J137" s="144"/>
      <c r="K137" s="144"/>
      <c r="L137" s="144"/>
      <c r="M137" s="144">
        <v>0.25</v>
      </c>
      <c r="N137" s="144">
        <v>0.25</v>
      </c>
      <c r="O137" s="144">
        <v>0.25</v>
      </c>
      <c r="P137" s="144">
        <v>0.25</v>
      </c>
      <c r="Q137" s="144"/>
      <c r="R137" s="167">
        <f t="shared" si="9"/>
        <v>1</v>
      </c>
    </row>
    <row r="138" spans="1:18" s="20" customFormat="1" ht="15" customHeight="1">
      <c r="A138" s="121" t="s">
        <v>472</v>
      </c>
      <c r="B138" s="10" t="s">
        <v>86</v>
      </c>
      <c r="C138" s="8">
        <v>11</v>
      </c>
      <c r="D138" s="142">
        <v>19.46</v>
      </c>
      <c r="E138" s="142">
        <f t="shared" si="11"/>
        <v>2.919</v>
      </c>
      <c r="F138" s="142">
        <f t="shared" si="10"/>
        <v>307.71125</v>
      </c>
      <c r="G138" s="144"/>
      <c r="H138" s="144"/>
      <c r="I138" s="144"/>
      <c r="J138" s="144"/>
      <c r="K138" s="144"/>
      <c r="L138" s="144"/>
      <c r="M138" s="144">
        <v>0.25</v>
      </c>
      <c r="N138" s="144">
        <v>0.25</v>
      </c>
      <c r="O138" s="144">
        <v>0.25</v>
      </c>
      <c r="P138" s="144">
        <v>0.25</v>
      </c>
      <c r="Q138" s="144"/>
      <c r="R138" s="167">
        <f t="shared" si="9"/>
        <v>1</v>
      </c>
    </row>
    <row r="139" spans="1:18" s="20" customFormat="1" ht="15" customHeight="1">
      <c r="A139" s="121" t="s">
        <v>473</v>
      </c>
      <c r="B139" s="100" t="s">
        <v>587</v>
      </c>
      <c r="C139" s="97">
        <v>1</v>
      </c>
      <c r="D139" s="142">
        <v>3.26</v>
      </c>
      <c r="E139" s="142">
        <f t="shared" si="11"/>
        <v>0.48899999999999993</v>
      </c>
      <c r="F139" s="142">
        <f t="shared" si="10"/>
        <v>4.686249999999999</v>
      </c>
      <c r="G139" s="144"/>
      <c r="H139" s="144"/>
      <c r="I139" s="144"/>
      <c r="J139" s="144"/>
      <c r="K139" s="144"/>
      <c r="L139" s="144"/>
      <c r="M139" s="144">
        <v>0.25</v>
      </c>
      <c r="N139" s="144">
        <v>0.25</v>
      </c>
      <c r="O139" s="144">
        <v>0.25</v>
      </c>
      <c r="P139" s="144">
        <v>0.25</v>
      </c>
      <c r="Q139" s="144"/>
      <c r="R139" s="167">
        <f t="shared" si="9"/>
        <v>1</v>
      </c>
    </row>
    <row r="140" spans="1:18" s="20" customFormat="1" ht="15" customHeight="1">
      <c r="A140" s="121" t="s">
        <v>474</v>
      </c>
      <c r="B140" s="100" t="s">
        <v>588</v>
      </c>
      <c r="C140" s="97">
        <v>19</v>
      </c>
      <c r="D140" s="142">
        <v>1.71</v>
      </c>
      <c r="E140" s="142">
        <f t="shared" si="11"/>
        <v>0.2565</v>
      </c>
      <c r="F140" s="142">
        <f t="shared" si="10"/>
        <v>46.704375</v>
      </c>
      <c r="G140" s="144"/>
      <c r="H140" s="144"/>
      <c r="I140" s="144"/>
      <c r="J140" s="144"/>
      <c r="K140" s="144"/>
      <c r="L140" s="144"/>
      <c r="M140" s="144"/>
      <c r="N140" s="144"/>
      <c r="O140" s="144"/>
      <c r="P140" s="144">
        <v>1</v>
      </c>
      <c r="Q140" s="144"/>
      <c r="R140" s="167">
        <f t="shared" si="9"/>
        <v>1</v>
      </c>
    </row>
    <row r="141" spans="1:18" s="20" customFormat="1" ht="15" customHeight="1">
      <c r="A141" s="121" t="s">
        <v>475</v>
      </c>
      <c r="B141" s="100" t="s">
        <v>589</v>
      </c>
      <c r="C141" s="97">
        <v>31</v>
      </c>
      <c r="D141" s="142">
        <v>17.88</v>
      </c>
      <c r="E141" s="142">
        <f t="shared" si="11"/>
        <v>2.682</v>
      </c>
      <c r="F141" s="142">
        <f t="shared" si="10"/>
        <v>796.7774999999999</v>
      </c>
      <c r="G141" s="144"/>
      <c r="H141" s="144"/>
      <c r="I141" s="144"/>
      <c r="J141" s="144"/>
      <c r="K141" s="144"/>
      <c r="L141" s="144"/>
      <c r="M141" s="144"/>
      <c r="N141" s="144"/>
      <c r="O141" s="144"/>
      <c r="P141" s="144">
        <v>1</v>
      </c>
      <c r="Q141" s="144"/>
      <c r="R141" s="167">
        <f t="shared" si="9"/>
        <v>1</v>
      </c>
    </row>
    <row r="142" spans="1:18" s="20" customFormat="1" ht="15" customHeight="1">
      <c r="A142" s="121" t="s">
        <v>476</v>
      </c>
      <c r="B142" s="10" t="s">
        <v>590</v>
      </c>
      <c r="C142" s="8">
        <v>19</v>
      </c>
      <c r="D142" s="142">
        <v>3.2</v>
      </c>
      <c r="E142" s="142">
        <f t="shared" si="11"/>
        <v>0.48</v>
      </c>
      <c r="F142" s="142">
        <f t="shared" si="10"/>
        <v>87.4</v>
      </c>
      <c r="G142" s="144"/>
      <c r="H142" s="144"/>
      <c r="I142" s="144"/>
      <c r="J142" s="144"/>
      <c r="K142" s="144"/>
      <c r="L142" s="144"/>
      <c r="M142" s="144"/>
      <c r="N142" s="144"/>
      <c r="O142" s="144"/>
      <c r="P142" s="144">
        <v>1</v>
      </c>
      <c r="Q142" s="144"/>
      <c r="R142" s="167">
        <f t="shared" si="9"/>
        <v>1</v>
      </c>
    </row>
    <row r="143" spans="1:18" s="20" customFormat="1" ht="15" customHeight="1">
      <c r="A143" s="98"/>
      <c r="B143" s="95" t="s">
        <v>607</v>
      </c>
      <c r="C143" s="97"/>
      <c r="D143" s="142"/>
      <c r="E143" s="142"/>
      <c r="F143" s="142"/>
      <c r="G143" s="144"/>
      <c r="H143" s="144"/>
      <c r="I143" s="144"/>
      <c r="J143" s="144"/>
      <c r="K143" s="144"/>
      <c r="L143" s="144"/>
      <c r="M143" s="144"/>
      <c r="N143" s="144"/>
      <c r="O143" s="144"/>
      <c r="P143" s="144"/>
      <c r="Q143" s="144"/>
      <c r="R143" s="167"/>
    </row>
    <row r="144" spans="1:18" s="20" customFormat="1" ht="15" customHeight="1">
      <c r="A144" s="98" t="s">
        <v>477</v>
      </c>
      <c r="B144" s="100" t="s">
        <v>17</v>
      </c>
      <c r="C144" s="97">
        <v>16</v>
      </c>
      <c r="D144" s="142">
        <v>15.54</v>
      </c>
      <c r="E144" s="142">
        <f t="shared" si="11"/>
        <v>2.331</v>
      </c>
      <c r="F144" s="142">
        <f t="shared" si="10"/>
        <v>357.41999999999996</v>
      </c>
      <c r="G144" s="144"/>
      <c r="H144" s="144"/>
      <c r="I144" s="144">
        <v>0.2</v>
      </c>
      <c r="J144" s="144">
        <v>0.2</v>
      </c>
      <c r="K144" s="144">
        <v>0.2</v>
      </c>
      <c r="L144" s="144">
        <v>0.2</v>
      </c>
      <c r="M144" s="144">
        <v>0.2</v>
      </c>
      <c r="N144" s="144"/>
      <c r="O144" s="144"/>
      <c r="P144" s="144"/>
      <c r="Q144" s="144"/>
      <c r="R144" s="167">
        <f t="shared" si="9"/>
        <v>1</v>
      </c>
    </row>
    <row r="145" spans="1:18" s="20" customFormat="1" ht="15" customHeight="1">
      <c r="A145" s="98" t="s">
        <v>478</v>
      </c>
      <c r="B145" s="100" t="s">
        <v>18</v>
      </c>
      <c r="C145" s="97">
        <v>29</v>
      </c>
      <c r="D145" s="142">
        <v>29.4</v>
      </c>
      <c r="E145" s="142">
        <f t="shared" si="11"/>
        <v>4.409999999999999</v>
      </c>
      <c r="F145" s="142">
        <f t="shared" si="10"/>
        <v>1225.6125</v>
      </c>
      <c r="G145" s="144"/>
      <c r="H145" s="144"/>
      <c r="I145" s="144">
        <v>0.2</v>
      </c>
      <c r="J145" s="144">
        <v>0.2</v>
      </c>
      <c r="K145" s="144">
        <v>0.2</v>
      </c>
      <c r="L145" s="144">
        <v>0.2</v>
      </c>
      <c r="M145" s="144">
        <v>0.2</v>
      </c>
      <c r="N145" s="144"/>
      <c r="O145" s="144"/>
      <c r="P145" s="144"/>
      <c r="Q145" s="144"/>
      <c r="R145" s="167">
        <f t="shared" si="9"/>
        <v>1</v>
      </c>
    </row>
    <row r="146" spans="1:18" s="20" customFormat="1" ht="15" customHeight="1">
      <c r="A146" s="98" t="s">
        <v>479</v>
      </c>
      <c r="B146" s="99" t="s">
        <v>19</v>
      </c>
      <c r="C146" s="63">
        <v>22</v>
      </c>
      <c r="D146" s="142">
        <v>45</v>
      </c>
      <c r="E146" s="142">
        <f t="shared" si="11"/>
        <v>6.75</v>
      </c>
      <c r="F146" s="142">
        <f t="shared" si="10"/>
        <v>1423.125</v>
      </c>
      <c r="G146" s="144"/>
      <c r="H146" s="144"/>
      <c r="I146" s="144">
        <v>0.2</v>
      </c>
      <c r="J146" s="144">
        <v>0.2</v>
      </c>
      <c r="K146" s="144">
        <v>0.2</v>
      </c>
      <c r="L146" s="144">
        <v>0.2</v>
      </c>
      <c r="M146" s="144">
        <v>0.2</v>
      </c>
      <c r="N146" s="144"/>
      <c r="O146" s="144"/>
      <c r="P146" s="144"/>
      <c r="Q146" s="144"/>
      <c r="R146" s="167">
        <f t="shared" si="9"/>
        <v>1</v>
      </c>
    </row>
    <row r="147" spans="1:18" s="20" customFormat="1" ht="15" customHeight="1">
      <c r="A147" s="98" t="s">
        <v>480</v>
      </c>
      <c r="B147" s="10" t="s">
        <v>591</v>
      </c>
      <c r="C147" s="8">
        <v>12</v>
      </c>
      <c r="D147" s="142">
        <v>9.33</v>
      </c>
      <c r="E147" s="142">
        <f t="shared" si="11"/>
        <v>1.3995</v>
      </c>
      <c r="F147" s="142">
        <f t="shared" si="10"/>
        <v>160.9425</v>
      </c>
      <c r="G147" s="144"/>
      <c r="H147" s="144"/>
      <c r="I147" s="144"/>
      <c r="J147" s="144"/>
      <c r="K147" s="144"/>
      <c r="L147" s="144"/>
      <c r="M147" s="144"/>
      <c r="N147" s="144">
        <v>1</v>
      </c>
      <c r="O147" s="144"/>
      <c r="P147" s="144"/>
      <c r="Q147" s="144"/>
      <c r="R147" s="167">
        <f t="shared" si="9"/>
        <v>1</v>
      </c>
    </row>
    <row r="148" spans="1:18" s="20" customFormat="1" ht="15" customHeight="1">
      <c r="A148" s="98" t="s">
        <v>481</v>
      </c>
      <c r="B148" s="100" t="s">
        <v>592</v>
      </c>
      <c r="C148" s="97">
        <v>22</v>
      </c>
      <c r="D148" s="142">
        <v>19.44</v>
      </c>
      <c r="E148" s="142">
        <f t="shared" si="11"/>
        <v>2.916</v>
      </c>
      <c r="F148" s="142">
        <f t="shared" si="10"/>
        <v>614.7900000000001</v>
      </c>
      <c r="G148" s="144"/>
      <c r="H148" s="144"/>
      <c r="I148" s="144"/>
      <c r="J148" s="144"/>
      <c r="K148" s="144"/>
      <c r="L148" s="144"/>
      <c r="M148" s="144"/>
      <c r="N148" s="144">
        <v>1</v>
      </c>
      <c r="O148" s="144"/>
      <c r="P148" s="144"/>
      <c r="Q148" s="144"/>
      <c r="R148" s="167">
        <f t="shared" si="9"/>
        <v>1</v>
      </c>
    </row>
    <row r="149" spans="1:18" s="20" customFormat="1" ht="15" customHeight="1">
      <c r="A149" s="98" t="s">
        <v>482</v>
      </c>
      <c r="B149" s="100" t="s">
        <v>87</v>
      </c>
      <c r="C149" s="97">
        <v>1</v>
      </c>
      <c r="D149" s="142">
        <v>256</v>
      </c>
      <c r="E149" s="142">
        <f t="shared" si="11"/>
        <v>38.4</v>
      </c>
      <c r="F149" s="142">
        <f t="shared" si="10"/>
        <v>368</v>
      </c>
      <c r="G149" s="144"/>
      <c r="H149" s="144"/>
      <c r="I149" s="144"/>
      <c r="J149" s="144"/>
      <c r="K149" s="144"/>
      <c r="L149" s="144"/>
      <c r="M149" s="144"/>
      <c r="N149" s="144">
        <v>1</v>
      </c>
      <c r="O149" s="144"/>
      <c r="P149" s="144"/>
      <c r="Q149" s="144"/>
      <c r="R149" s="167">
        <f t="shared" si="9"/>
        <v>1</v>
      </c>
    </row>
    <row r="150" spans="1:18" s="20" customFormat="1" ht="15" customHeight="1">
      <c r="A150" s="98" t="s">
        <v>483</v>
      </c>
      <c r="B150" s="100" t="s">
        <v>88</v>
      </c>
      <c r="C150" s="97">
        <v>3</v>
      </c>
      <c r="D150" s="142">
        <v>306</v>
      </c>
      <c r="E150" s="142">
        <f t="shared" si="11"/>
        <v>45.9</v>
      </c>
      <c r="F150" s="142">
        <f t="shared" si="10"/>
        <v>1319.6249999999998</v>
      </c>
      <c r="G150" s="144"/>
      <c r="H150" s="144"/>
      <c r="I150" s="144"/>
      <c r="J150" s="144"/>
      <c r="K150" s="144"/>
      <c r="L150" s="144"/>
      <c r="M150" s="144"/>
      <c r="N150" s="144">
        <v>1</v>
      </c>
      <c r="O150" s="144"/>
      <c r="P150" s="144"/>
      <c r="Q150" s="144"/>
      <c r="R150" s="167">
        <f t="shared" si="9"/>
        <v>1</v>
      </c>
    </row>
    <row r="151" spans="1:18" s="20" customFormat="1" ht="15" customHeight="1">
      <c r="A151" s="98" t="s">
        <v>484</v>
      </c>
      <c r="B151" s="99" t="s">
        <v>593</v>
      </c>
      <c r="C151" s="63">
        <v>55</v>
      </c>
      <c r="D151" s="142">
        <v>6.41</v>
      </c>
      <c r="E151" s="142">
        <f t="shared" si="11"/>
        <v>0.9615</v>
      </c>
      <c r="F151" s="142">
        <f t="shared" si="10"/>
        <v>506.790625</v>
      </c>
      <c r="G151" s="144"/>
      <c r="H151" s="144"/>
      <c r="I151" s="144"/>
      <c r="J151" s="144"/>
      <c r="K151" s="144"/>
      <c r="L151" s="144"/>
      <c r="M151" s="144"/>
      <c r="N151" s="144"/>
      <c r="O151" s="144"/>
      <c r="P151" s="144">
        <v>1</v>
      </c>
      <c r="Q151" s="144"/>
      <c r="R151" s="167">
        <f t="shared" si="9"/>
        <v>1</v>
      </c>
    </row>
    <row r="152" spans="1:18" s="20" customFormat="1" ht="15" customHeight="1">
      <c r="A152" s="98" t="s">
        <v>485</v>
      </c>
      <c r="B152" s="10" t="s">
        <v>594</v>
      </c>
      <c r="C152" s="8">
        <v>1</v>
      </c>
      <c r="D152" s="142">
        <v>14.28</v>
      </c>
      <c r="E152" s="142">
        <f t="shared" si="11"/>
        <v>2.142</v>
      </c>
      <c r="F152" s="142">
        <f t="shared" si="10"/>
        <v>20.5275</v>
      </c>
      <c r="G152" s="144"/>
      <c r="H152" s="144"/>
      <c r="I152" s="144"/>
      <c r="J152" s="144"/>
      <c r="K152" s="144"/>
      <c r="L152" s="144"/>
      <c r="M152" s="144"/>
      <c r="N152" s="144"/>
      <c r="O152" s="144"/>
      <c r="P152" s="144">
        <v>1</v>
      </c>
      <c r="Q152" s="144"/>
      <c r="R152" s="167">
        <f t="shared" si="9"/>
        <v>1</v>
      </c>
    </row>
    <row r="153" spans="1:18" s="20" customFormat="1" ht="15" customHeight="1">
      <c r="A153" s="98" t="s">
        <v>486</v>
      </c>
      <c r="B153" s="10" t="s">
        <v>595</v>
      </c>
      <c r="C153" s="8">
        <v>8</v>
      </c>
      <c r="D153" s="142">
        <v>9.88</v>
      </c>
      <c r="E153" s="142">
        <f t="shared" si="11"/>
        <v>1.482</v>
      </c>
      <c r="F153" s="142">
        <f t="shared" si="10"/>
        <v>113.62</v>
      </c>
      <c r="G153" s="144"/>
      <c r="H153" s="144"/>
      <c r="I153" s="144"/>
      <c r="J153" s="144"/>
      <c r="K153" s="144"/>
      <c r="L153" s="144"/>
      <c r="M153" s="144"/>
      <c r="N153" s="144"/>
      <c r="O153" s="144"/>
      <c r="P153" s="144">
        <v>1</v>
      </c>
      <c r="Q153" s="144"/>
      <c r="R153" s="167">
        <f aca="true" t="shared" si="12" ref="R153:R178">Q153+P153+O153+N153+M153+L153+K153+J153+I153+H153+G153</f>
        <v>1</v>
      </c>
    </row>
    <row r="154" spans="1:18" s="20" customFormat="1" ht="15" customHeight="1">
      <c r="A154" s="98" t="s">
        <v>487</v>
      </c>
      <c r="B154" s="100" t="s">
        <v>89</v>
      </c>
      <c r="C154" s="97">
        <v>26</v>
      </c>
      <c r="D154" s="142">
        <v>41.34</v>
      </c>
      <c r="E154" s="142">
        <f t="shared" si="11"/>
        <v>6.2010000000000005</v>
      </c>
      <c r="F154" s="142">
        <f t="shared" si="10"/>
        <v>1545.0825</v>
      </c>
      <c r="G154" s="144"/>
      <c r="H154" s="144"/>
      <c r="I154" s="144"/>
      <c r="J154" s="144"/>
      <c r="K154" s="144"/>
      <c r="L154" s="144"/>
      <c r="M154" s="144"/>
      <c r="N154" s="144"/>
      <c r="O154" s="144"/>
      <c r="P154" s="144"/>
      <c r="Q154" s="144">
        <v>1</v>
      </c>
      <c r="R154" s="167">
        <f t="shared" si="12"/>
        <v>1</v>
      </c>
    </row>
    <row r="155" spans="1:18" s="20" customFormat="1" ht="15" customHeight="1">
      <c r="A155" s="98" t="s">
        <v>488</v>
      </c>
      <c r="B155" s="100" t="s">
        <v>90</v>
      </c>
      <c r="C155" s="97">
        <v>40</v>
      </c>
      <c r="D155" s="142">
        <v>1.07</v>
      </c>
      <c r="E155" s="142">
        <f t="shared" si="11"/>
        <v>0.1605</v>
      </c>
      <c r="F155" s="142">
        <f t="shared" si="10"/>
        <v>61.525000000000006</v>
      </c>
      <c r="G155" s="144"/>
      <c r="H155" s="144"/>
      <c r="I155" s="144"/>
      <c r="J155" s="144"/>
      <c r="K155" s="144"/>
      <c r="L155" s="144"/>
      <c r="M155" s="144"/>
      <c r="N155" s="144">
        <v>1</v>
      </c>
      <c r="O155" s="144"/>
      <c r="P155" s="144"/>
      <c r="Q155" s="144"/>
      <c r="R155" s="167">
        <f t="shared" si="12"/>
        <v>1</v>
      </c>
    </row>
    <row r="156" spans="1:18" s="20" customFormat="1" ht="15" customHeight="1">
      <c r="A156" s="98" t="s">
        <v>489</v>
      </c>
      <c r="B156" s="100" t="s">
        <v>94</v>
      </c>
      <c r="C156" s="97">
        <v>30</v>
      </c>
      <c r="D156" s="142">
        <v>9.78</v>
      </c>
      <c r="E156" s="142">
        <f t="shared" si="11"/>
        <v>1.4669999999999999</v>
      </c>
      <c r="F156" s="142">
        <f t="shared" si="10"/>
        <v>421.76249999999993</v>
      </c>
      <c r="G156" s="144"/>
      <c r="H156" s="144"/>
      <c r="I156" s="144"/>
      <c r="J156" s="144"/>
      <c r="K156" s="144"/>
      <c r="L156" s="144"/>
      <c r="M156" s="144"/>
      <c r="N156" s="144">
        <v>1</v>
      </c>
      <c r="O156" s="144"/>
      <c r="P156" s="144"/>
      <c r="Q156" s="144"/>
      <c r="R156" s="167">
        <f t="shared" si="12"/>
        <v>1</v>
      </c>
    </row>
    <row r="157" spans="1:18" s="20" customFormat="1" ht="15" customHeight="1" thickBot="1">
      <c r="A157" s="98" t="s">
        <v>490</v>
      </c>
      <c r="B157" s="10" t="s">
        <v>93</v>
      </c>
      <c r="C157" s="104">
        <v>3</v>
      </c>
      <c r="D157" s="142">
        <v>24.95</v>
      </c>
      <c r="E157" s="142">
        <f t="shared" si="11"/>
        <v>3.7424999999999997</v>
      </c>
      <c r="F157" s="142">
        <f t="shared" si="10"/>
        <v>107.596875</v>
      </c>
      <c r="G157" s="144"/>
      <c r="H157" s="144"/>
      <c r="I157" s="144"/>
      <c r="J157" s="144"/>
      <c r="K157" s="144"/>
      <c r="L157" s="144"/>
      <c r="M157" s="144"/>
      <c r="N157" s="144">
        <v>1</v>
      </c>
      <c r="O157" s="144"/>
      <c r="P157" s="144"/>
      <c r="Q157" s="144"/>
      <c r="R157" s="167">
        <f t="shared" si="12"/>
        <v>1</v>
      </c>
    </row>
    <row r="158" spans="1:18" s="20" customFormat="1" ht="15" customHeight="1" thickTop="1">
      <c r="A158" s="98" t="s">
        <v>491</v>
      </c>
      <c r="B158" s="10" t="s">
        <v>92</v>
      </c>
      <c r="C158" s="113">
        <v>7</v>
      </c>
      <c r="D158" s="142">
        <v>12.84</v>
      </c>
      <c r="E158" s="142">
        <f t="shared" si="11"/>
        <v>1.926</v>
      </c>
      <c r="F158" s="142">
        <f t="shared" si="10"/>
        <v>129.2025</v>
      </c>
      <c r="G158" s="144"/>
      <c r="H158" s="144"/>
      <c r="I158" s="144"/>
      <c r="J158" s="144"/>
      <c r="K158" s="144"/>
      <c r="L158" s="144"/>
      <c r="M158" s="144"/>
      <c r="N158" s="144">
        <v>1</v>
      </c>
      <c r="O158" s="144"/>
      <c r="P158" s="144"/>
      <c r="Q158" s="144"/>
      <c r="R158" s="167">
        <f t="shared" si="12"/>
        <v>1</v>
      </c>
    </row>
    <row r="159" spans="1:18" s="20" customFormat="1" ht="15" customHeight="1">
      <c r="A159" s="98" t="s">
        <v>492</v>
      </c>
      <c r="B159" s="100" t="s">
        <v>91</v>
      </c>
      <c r="C159" s="97">
        <v>71</v>
      </c>
      <c r="D159" s="142">
        <v>2.36</v>
      </c>
      <c r="E159" s="142">
        <f t="shared" si="11"/>
        <v>0.354</v>
      </c>
      <c r="F159" s="142">
        <f t="shared" si="10"/>
        <v>240.86749999999998</v>
      </c>
      <c r="G159" s="144"/>
      <c r="H159" s="144"/>
      <c r="I159" s="144"/>
      <c r="J159" s="144"/>
      <c r="K159" s="144"/>
      <c r="L159" s="144"/>
      <c r="M159" s="144"/>
      <c r="N159" s="144">
        <v>1</v>
      </c>
      <c r="O159" s="144"/>
      <c r="P159" s="144"/>
      <c r="Q159" s="144"/>
      <c r="R159" s="167">
        <f t="shared" si="12"/>
        <v>1</v>
      </c>
    </row>
    <row r="160" spans="1:18" s="20" customFormat="1" ht="15" customHeight="1">
      <c r="A160" s="98" t="s">
        <v>493</v>
      </c>
      <c r="B160" s="100" t="s">
        <v>95</v>
      </c>
      <c r="C160" s="97">
        <v>4</v>
      </c>
      <c r="D160" s="142">
        <v>24.48</v>
      </c>
      <c r="E160" s="142">
        <f t="shared" si="11"/>
        <v>3.6719999999999997</v>
      </c>
      <c r="F160" s="142">
        <f t="shared" si="10"/>
        <v>140.76</v>
      </c>
      <c r="G160" s="144"/>
      <c r="H160" s="144"/>
      <c r="I160" s="144"/>
      <c r="J160" s="144"/>
      <c r="K160" s="144"/>
      <c r="L160" s="144"/>
      <c r="M160" s="144"/>
      <c r="N160" s="144">
        <v>1</v>
      </c>
      <c r="O160" s="144"/>
      <c r="P160" s="144"/>
      <c r="Q160" s="144"/>
      <c r="R160" s="167">
        <f t="shared" si="12"/>
        <v>1</v>
      </c>
    </row>
    <row r="161" spans="1:18" s="20" customFormat="1" ht="15" customHeight="1">
      <c r="A161" s="98" t="s">
        <v>494</v>
      </c>
      <c r="B161" s="10" t="s">
        <v>96</v>
      </c>
      <c r="C161" s="8">
        <v>8</v>
      </c>
      <c r="D161" s="142">
        <v>3.4</v>
      </c>
      <c r="E161" s="142">
        <f t="shared" si="11"/>
        <v>0.51</v>
      </c>
      <c r="F161" s="142">
        <f t="shared" si="10"/>
        <v>39.1</v>
      </c>
      <c r="G161" s="144"/>
      <c r="H161" s="144"/>
      <c r="I161" s="144"/>
      <c r="J161" s="144"/>
      <c r="K161" s="144"/>
      <c r="L161" s="144"/>
      <c r="M161" s="144"/>
      <c r="N161" s="144">
        <v>1</v>
      </c>
      <c r="O161" s="144"/>
      <c r="P161" s="144"/>
      <c r="Q161" s="144"/>
      <c r="R161" s="167">
        <f t="shared" si="12"/>
        <v>1</v>
      </c>
    </row>
    <row r="162" spans="1:18" s="20" customFormat="1" ht="15" customHeight="1">
      <c r="A162" s="98" t="s">
        <v>495</v>
      </c>
      <c r="B162" s="100" t="s">
        <v>97</v>
      </c>
      <c r="C162" s="97">
        <v>11</v>
      </c>
      <c r="D162" s="142">
        <v>19.06</v>
      </c>
      <c r="E162" s="142">
        <f t="shared" si="11"/>
        <v>2.8589999999999995</v>
      </c>
      <c r="F162" s="142">
        <f t="shared" si="10"/>
        <v>301.38624999999996</v>
      </c>
      <c r="G162" s="144"/>
      <c r="H162" s="144"/>
      <c r="I162" s="144"/>
      <c r="J162" s="144"/>
      <c r="K162" s="144"/>
      <c r="L162" s="144"/>
      <c r="M162" s="144"/>
      <c r="N162" s="144">
        <v>1</v>
      </c>
      <c r="O162" s="144"/>
      <c r="P162" s="144"/>
      <c r="Q162" s="144"/>
      <c r="R162" s="167">
        <f t="shared" si="12"/>
        <v>1</v>
      </c>
    </row>
    <row r="163" spans="1:18" s="20" customFormat="1" ht="15" customHeight="1">
      <c r="A163" s="98" t="s">
        <v>496</v>
      </c>
      <c r="B163" s="100" t="s">
        <v>98</v>
      </c>
      <c r="C163" s="97">
        <v>2</v>
      </c>
      <c r="D163" s="142">
        <v>5.37</v>
      </c>
      <c r="E163" s="142">
        <f t="shared" si="11"/>
        <v>0.8055</v>
      </c>
      <c r="F163" s="142">
        <f t="shared" si="10"/>
        <v>15.43875</v>
      </c>
      <c r="G163" s="144"/>
      <c r="H163" s="144"/>
      <c r="I163" s="144"/>
      <c r="J163" s="144"/>
      <c r="K163" s="144"/>
      <c r="L163" s="144"/>
      <c r="M163" s="144"/>
      <c r="N163" s="144">
        <v>1</v>
      </c>
      <c r="O163" s="144"/>
      <c r="P163" s="144"/>
      <c r="Q163" s="144"/>
      <c r="R163" s="167">
        <f t="shared" si="12"/>
        <v>1</v>
      </c>
    </row>
    <row r="164" spans="1:18" s="20" customFormat="1" ht="15" customHeight="1">
      <c r="A164" s="98" t="s">
        <v>497</v>
      </c>
      <c r="B164" s="100" t="s">
        <v>596</v>
      </c>
      <c r="C164" s="97">
        <v>1</v>
      </c>
      <c r="D164" s="142">
        <v>10.24</v>
      </c>
      <c r="E164" s="142">
        <f t="shared" si="11"/>
        <v>1.536</v>
      </c>
      <c r="F164" s="142">
        <f t="shared" si="10"/>
        <v>14.719999999999999</v>
      </c>
      <c r="G164" s="144"/>
      <c r="H164" s="144"/>
      <c r="I164" s="144"/>
      <c r="J164" s="144"/>
      <c r="K164" s="144"/>
      <c r="L164" s="144"/>
      <c r="M164" s="144"/>
      <c r="N164" s="144">
        <v>1</v>
      </c>
      <c r="O164" s="144"/>
      <c r="P164" s="144"/>
      <c r="Q164" s="144"/>
      <c r="R164" s="167">
        <f t="shared" si="12"/>
        <v>1</v>
      </c>
    </row>
    <row r="165" spans="1:18" s="20" customFormat="1" ht="15" customHeight="1">
      <c r="A165" s="98" t="s">
        <v>498</v>
      </c>
      <c r="B165" s="100" t="s">
        <v>597</v>
      </c>
      <c r="C165" s="97">
        <v>63</v>
      </c>
      <c r="D165" s="142">
        <v>1.92</v>
      </c>
      <c r="E165" s="142">
        <f t="shared" si="11"/>
        <v>0.288</v>
      </c>
      <c r="F165" s="142">
        <f t="shared" si="10"/>
        <v>173.88</v>
      </c>
      <c r="G165" s="144"/>
      <c r="H165" s="144"/>
      <c r="I165" s="144"/>
      <c r="J165" s="144"/>
      <c r="K165" s="144"/>
      <c r="L165" s="144"/>
      <c r="M165" s="144"/>
      <c r="N165" s="144">
        <v>1</v>
      </c>
      <c r="O165" s="144"/>
      <c r="P165" s="144"/>
      <c r="Q165" s="144"/>
      <c r="R165" s="167">
        <f t="shared" si="12"/>
        <v>1</v>
      </c>
    </row>
    <row r="166" spans="1:18" s="20" customFormat="1" ht="15" customHeight="1">
      <c r="A166" s="98" t="s">
        <v>499</v>
      </c>
      <c r="B166" s="10" t="s">
        <v>99</v>
      </c>
      <c r="C166" s="8">
        <v>3</v>
      </c>
      <c r="D166" s="142">
        <v>7.47</v>
      </c>
      <c r="E166" s="142">
        <f t="shared" si="11"/>
        <v>1.1204999999999998</v>
      </c>
      <c r="F166" s="142">
        <f t="shared" si="10"/>
        <v>32.214375</v>
      </c>
      <c r="G166" s="144"/>
      <c r="H166" s="144"/>
      <c r="I166" s="144"/>
      <c r="J166" s="144"/>
      <c r="K166" s="144"/>
      <c r="L166" s="144"/>
      <c r="M166" s="144"/>
      <c r="N166" s="144">
        <v>1</v>
      </c>
      <c r="O166" s="144"/>
      <c r="P166" s="144"/>
      <c r="Q166" s="144"/>
      <c r="R166" s="167">
        <f t="shared" si="12"/>
        <v>1</v>
      </c>
    </row>
    <row r="167" spans="1:18" s="20" customFormat="1" ht="15" customHeight="1">
      <c r="A167" s="98" t="s">
        <v>500</v>
      </c>
      <c r="B167" s="10" t="s">
        <v>100</v>
      </c>
      <c r="C167" s="8">
        <v>6</v>
      </c>
      <c r="D167" s="142">
        <v>4.83</v>
      </c>
      <c r="E167" s="142">
        <f t="shared" si="11"/>
        <v>0.7245</v>
      </c>
      <c r="F167" s="142">
        <f t="shared" si="10"/>
        <v>41.65875</v>
      </c>
      <c r="G167" s="144"/>
      <c r="H167" s="144"/>
      <c r="I167" s="144"/>
      <c r="J167" s="144"/>
      <c r="K167" s="144"/>
      <c r="L167" s="144"/>
      <c r="M167" s="144"/>
      <c r="N167" s="144">
        <v>1</v>
      </c>
      <c r="O167" s="144"/>
      <c r="P167" s="144"/>
      <c r="Q167" s="144"/>
      <c r="R167" s="167">
        <f t="shared" si="12"/>
        <v>1</v>
      </c>
    </row>
    <row r="168" spans="1:18" s="20" customFormat="1" ht="15" customHeight="1">
      <c r="A168" s="98" t="s">
        <v>501</v>
      </c>
      <c r="B168" s="100" t="s">
        <v>101</v>
      </c>
      <c r="C168" s="97">
        <v>1</v>
      </c>
      <c r="D168" s="142">
        <v>3.27</v>
      </c>
      <c r="E168" s="142">
        <f t="shared" si="11"/>
        <v>0.4905</v>
      </c>
      <c r="F168" s="142">
        <f t="shared" si="10"/>
        <v>4.700625</v>
      </c>
      <c r="G168" s="144"/>
      <c r="H168" s="144"/>
      <c r="I168" s="144"/>
      <c r="J168" s="144"/>
      <c r="K168" s="144"/>
      <c r="L168" s="144"/>
      <c r="M168" s="144"/>
      <c r="N168" s="144">
        <v>1</v>
      </c>
      <c r="O168" s="144"/>
      <c r="P168" s="144"/>
      <c r="Q168" s="144"/>
      <c r="R168" s="167">
        <f t="shared" si="12"/>
        <v>1</v>
      </c>
    </row>
    <row r="169" spans="1:18" s="20" customFormat="1" ht="15" customHeight="1">
      <c r="A169" s="98" t="s">
        <v>502</v>
      </c>
      <c r="B169" s="100" t="s">
        <v>102</v>
      </c>
      <c r="C169" s="97">
        <v>8</v>
      </c>
      <c r="D169" s="142">
        <v>4.52</v>
      </c>
      <c r="E169" s="142">
        <f t="shared" si="11"/>
        <v>0.6779999999999999</v>
      </c>
      <c r="F169" s="142">
        <f t="shared" si="10"/>
        <v>51.98</v>
      </c>
      <c r="G169" s="144"/>
      <c r="H169" s="144"/>
      <c r="I169" s="144"/>
      <c r="J169" s="144"/>
      <c r="K169" s="144"/>
      <c r="L169" s="144"/>
      <c r="M169" s="144"/>
      <c r="N169" s="144">
        <v>1</v>
      </c>
      <c r="O169" s="144"/>
      <c r="P169" s="144"/>
      <c r="Q169" s="144"/>
      <c r="R169" s="167">
        <f t="shared" si="12"/>
        <v>1</v>
      </c>
    </row>
    <row r="170" spans="1:18" s="20" customFormat="1" ht="15" customHeight="1">
      <c r="A170" s="98" t="s">
        <v>503</v>
      </c>
      <c r="B170" s="100" t="s">
        <v>103</v>
      </c>
      <c r="C170" s="97">
        <v>34</v>
      </c>
      <c r="D170" s="142">
        <v>3.68</v>
      </c>
      <c r="E170" s="142">
        <f>D170*0.15</f>
        <v>0.552</v>
      </c>
      <c r="F170" s="142">
        <f t="shared" si="10"/>
        <v>179.86</v>
      </c>
      <c r="G170" s="144"/>
      <c r="H170" s="144"/>
      <c r="I170" s="144"/>
      <c r="J170" s="144"/>
      <c r="K170" s="144"/>
      <c r="L170" s="144"/>
      <c r="M170" s="144"/>
      <c r="N170" s="144">
        <v>1</v>
      </c>
      <c r="O170" s="144"/>
      <c r="P170" s="144"/>
      <c r="Q170" s="144"/>
      <c r="R170" s="167">
        <f t="shared" si="12"/>
        <v>1</v>
      </c>
    </row>
    <row r="171" spans="1:18" s="20" customFormat="1" ht="15" customHeight="1">
      <c r="A171" s="98" t="s">
        <v>504</v>
      </c>
      <c r="B171" s="99" t="s">
        <v>104</v>
      </c>
      <c r="C171" s="63">
        <v>24</v>
      </c>
      <c r="D171" s="142">
        <v>9.35</v>
      </c>
      <c r="E171" s="142">
        <f>D171*0.15</f>
        <v>1.4024999999999999</v>
      </c>
      <c r="F171" s="142">
        <f t="shared" si="10"/>
        <v>322.575</v>
      </c>
      <c r="G171" s="144"/>
      <c r="H171" s="144"/>
      <c r="I171" s="144"/>
      <c r="J171" s="144"/>
      <c r="K171" s="144"/>
      <c r="L171" s="144"/>
      <c r="M171" s="144"/>
      <c r="N171" s="144">
        <v>1</v>
      </c>
      <c r="O171" s="144"/>
      <c r="P171" s="144"/>
      <c r="Q171" s="144"/>
      <c r="R171" s="167">
        <f t="shared" si="12"/>
        <v>1</v>
      </c>
    </row>
    <row r="172" spans="1:18" s="20" customFormat="1" ht="15" customHeight="1">
      <c r="A172" s="98" t="s">
        <v>505</v>
      </c>
      <c r="B172" s="10" t="s">
        <v>105</v>
      </c>
      <c r="C172" s="8">
        <v>20</v>
      </c>
      <c r="D172" s="142">
        <v>8.59</v>
      </c>
      <c r="E172" s="142">
        <f>D172*0.15</f>
        <v>1.2885</v>
      </c>
      <c r="F172" s="142">
        <f t="shared" si="10"/>
        <v>246.96249999999998</v>
      </c>
      <c r="G172" s="144"/>
      <c r="H172" s="144"/>
      <c r="I172" s="144"/>
      <c r="J172" s="144"/>
      <c r="K172" s="144"/>
      <c r="L172" s="144"/>
      <c r="M172" s="144"/>
      <c r="N172" s="144">
        <v>1</v>
      </c>
      <c r="O172" s="144"/>
      <c r="P172" s="144"/>
      <c r="Q172" s="144"/>
      <c r="R172" s="167">
        <f t="shared" si="12"/>
        <v>1</v>
      </c>
    </row>
    <row r="173" spans="1:18" s="20" customFormat="1" ht="15" customHeight="1">
      <c r="A173" s="98" t="s">
        <v>506</v>
      </c>
      <c r="B173" s="10" t="s">
        <v>20</v>
      </c>
      <c r="C173" s="8">
        <v>1</v>
      </c>
      <c r="D173" s="142">
        <v>380</v>
      </c>
      <c r="E173" s="142">
        <f>D173*0.15</f>
        <v>57</v>
      </c>
      <c r="F173" s="142">
        <f t="shared" si="10"/>
        <v>546.25</v>
      </c>
      <c r="G173" s="144"/>
      <c r="H173" s="144"/>
      <c r="I173" s="144"/>
      <c r="J173" s="144"/>
      <c r="K173" s="144"/>
      <c r="L173" s="144"/>
      <c r="M173" s="144"/>
      <c r="N173" s="144">
        <v>1</v>
      </c>
      <c r="O173" s="144"/>
      <c r="P173" s="144"/>
      <c r="Q173" s="144"/>
      <c r="R173" s="167">
        <f t="shared" si="12"/>
        <v>1</v>
      </c>
    </row>
    <row r="174" spans="1:18" s="20" customFormat="1" ht="15" customHeight="1">
      <c r="A174" s="105"/>
      <c r="B174" s="19" t="s">
        <v>608</v>
      </c>
      <c r="C174" s="8"/>
      <c r="D174" s="142"/>
      <c r="E174" s="142"/>
      <c r="F174" s="142"/>
      <c r="G174" s="144"/>
      <c r="H174" s="144"/>
      <c r="I174" s="144"/>
      <c r="J174" s="144"/>
      <c r="K174" s="144"/>
      <c r="L174" s="144"/>
      <c r="M174" s="144"/>
      <c r="N174" s="144"/>
      <c r="O174" s="144"/>
      <c r="P174" s="144"/>
      <c r="Q174" s="144"/>
      <c r="R174" s="167"/>
    </row>
    <row r="175" spans="1:18" s="20" customFormat="1" ht="15" customHeight="1">
      <c r="A175" s="105" t="s">
        <v>507</v>
      </c>
      <c r="B175" s="10" t="s">
        <v>629</v>
      </c>
      <c r="C175" s="8">
        <v>26</v>
      </c>
      <c r="D175" s="142">
        <v>152.28</v>
      </c>
      <c r="E175" s="142">
        <f>D175*0.15</f>
        <v>22.842</v>
      </c>
      <c r="F175" s="142">
        <f aca="true" t="shared" si="13" ref="F175:F198">(E175+D175)*C175*1.25</f>
        <v>5691.465</v>
      </c>
      <c r="G175" s="144"/>
      <c r="H175" s="144"/>
      <c r="I175" s="144"/>
      <c r="J175" s="144"/>
      <c r="K175" s="144"/>
      <c r="L175" s="144"/>
      <c r="M175" s="144"/>
      <c r="N175" s="144"/>
      <c r="O175" s="144">
        <v>1</v>
      </c>
      <c r="P175" s="144"/>
      <c r="Q175" s="144"/>
      <c r="R175" s="167">
        <f t="shared" si="12"/>
        <v>1</v>
      </c>
    </row>
    <row r="176" spans="1:18" s="20" customFormat="1" ht="15" customHeight="1">
      <c r="A176" s="105" t="s">
        <v>508</v>
      </c>
      <c r="B176" s="10" t="s">
        <v>19</v>
      </c>
      <c r="C176" s="8">
        <v>10</v>
      </c>
      <c r="D176" s="142">
        <v>45</v>
      </c>
      <c r="E176" s="142">
        <f aca="true" t="shared" si="14" ref="E176:E193">D176*0.15</f>
        <v>6.75</v>
      </c>
      <c r="F176" s="142">
        <f t="shared" si="13"/>
        <v>646.875</v>
      </c>
      <c r="G176" s="144"/>
      <c r="H176" s="144"/>
      <c r="I176" s="144"/>
      <c r="J176" s="144"/>
      <c r="K176" s="144"/>
      <c r="L176" s="144"/>
      <c r="M176" s="144"/>
      <c r="N176" s="144"/>
      <c r="O176" s="144">
        <v>1</v>
      </c>
      <c r="P176" s="144"/>
      <c r="Q176" s="144"/>
      <c r="R176" s="167">
        <f t="shared" si="12"/>
        <v>1</v>
      </c>
    </row>
    <row r="177" spans="1:18" s="20" customFormat="1" ht="15" customHeight="1">
      <c r="A177" s="105" t="s">
        <v>509</v>
      </c>
      <c r="B177" s="10" t="s">
        <v>609</v>
      </c>
      <c r="C177" s="8">
        <v>18</v>
      </c>
      <c r="D177" s="142">
        <v>125.1</v>
      </c>
      <c r="E177" s="142">
        <f t="shared" si="14"/>
        <v>18.764999999999997</v>
      </c>
      <c r="F177" s="142">
        <f t="shared" si="13"/>
        <v>3236.9624999999996</v>
      </c>
      <c r="G177" s="144"/>
      <c r="H177" s="144"/>
      <c r="I177" s="144"/>
      <c r="J177" s="144"/>
      <c r="K177" s="144"/>
      <c r="L177" s="144"/>
      <c r="M177" s="144"/>
      <c r="N177" s="144"/>
      <c r="O177" s="144">
        <v>1</v>
      </c>
      <c r="P177" s="144"/>
      <c r="Q177" s="144"/>
      <c r="R177" s="167">
        <f t="shared" si="12"/>
        <v>1</v>
      </c>
    </row>
    <row r="178" spans="1:18" s="20" customFormat="1" ht="15" customHeight="1">
      <c r="A178" s="105" t="s">
        <v>510</v>
      </c>
      <c r="B178" s="106" t="s">
        <v>610</v>
      </c>
      <c r="C178" s="68">
        <v>10</v>
      </c>
      <c r="D178" s="142">
        <v>354</v>
      </c>
      <c r="E178" s="142">
        <f t="shared" si="14"/>
        <v>53.1</v>
      </c>
      <c r="F178" s="142">
        <f t="shared" si="13"/>
        <v>5088.75</v>
      </c>
      <c r="G178" s="144"/>
      <c r="H178" s="144"/>
      <c r="I178" s="144"/>
      <c r="J178" s="144"/>
      <c r="K178" s="144"/>
      <c r="L178" s="144"/>
      <c r="M178" s="144"/>
      <c r="N178" s="144"/>
      <c r="O178" s="144">
        <v>1</v>
      </c>
      <c r="P178" s="144"/>
      <c r="Q178" s="144"/>
      <c r="R178" s="167">
        <f t="shared" si="12"/>
        <v>1</v>
      </c>
    </row>
    <row r="179" spans="1:18" s="20" customFormat="1" ht="15" customHeight="1" thickBot="1">
      <c r="A179" s="101" t="s">
        <v>511</v>
      </c>
      <c r="B179" s="102" t="s">
        <v>611</v>
      </c>
      <c r="C179" s="104">
        <v>10</v>
      </c>
      <c r="D179" s="162">
        <v>72.62</v>
      </c>
      <c r="E179" s="162">
        <f t="shared" si="14"/>
        <v>10.893</v>
      </c>
      <c r="F179" s="162">
        <f t="shared" si="13"/>
        <v>1043.9125000000001</v>
      </c>
      <c r="G179" s="177"/>
      <c r="H179" s="177"/>
      <c r="I179" s="177"/>
      <c r="J179" s="177"/>
      <c r="K179" s="177"/>
      <c r="L179" s="177"/>
      <c r="M179" s="177"/>
      <c r="N179" s="177"/>
      <c r="O179" s="177">
        <v>1</v>
      </c>
      <c r="P179" s="177"/>
      <c r="Q179" s="177"/>
      <c r="R179" s="178"/>
    </row>
    <row r="180" spans="1:18" s="20" customFormat="1" ht="15" customHeight="1" thickTop="1">
      <c r="A180" s="110" t="s">
        <v>512</v>
      </c>
      <c r="B180" s="111" t="s">
        <v>612</v>
      </c>
      <c r="C180" s="113">
        <v>4</v>
      </c>
      <c r="D180" s="163">
        <v>49.79</v>
      </c>
      <c r="E180" s="163">
        <f t="shared" si="14"/>
        <v>7.4685</v>
      </c>
      <c r="F180" s="163">
        <f t="shared" si="13"/>
        <v>286.2925</v>
      </c>
      <c r="G180" s="179"/>
      <c r="H180" s="179"/>
      <c r="I180" s="179"/>
      <c r="J180" s="179"/>
      <c r="K180" s="179"/>
      <c r="L180" s="179"/>
      <c r="M180" s="179"/>
      <c r="N180" s="179"/>
      <c r="O180" s="179">
        <v>1</v>
      </c>
      <c r="P180" s="179"/>
      <c r="Q180" s="179"/>
      <c r="R180" s="180">
        <f aca="true" t="shared" si="15" ref="R180:R198">Q180+P180+O180+N180+M180+L180+K180+J180+I180+H180+G180</f>
        <v>1</v>
      </c>
    </row>
    <row r="181" spans="1:18" s="20" customFormat="1" ht="15" customHeight="1">
      <c r="A181" s="105" t="s">
        <v>513</v>
      </c>
      <c r="B181" s="10" t="s">
        <v>97</v>
      </c>
      <c r="C181" s="8">
        <v>4</v>
      </c>
      <c r="D181" s="142">
        <v>15.61</v>
      </c>
      <c r="E181" s="142">
        <f t="shared" si="14"/>
        <v>2.3415</v>
      </c>
      <c r="F181" s="142">
        <f t="shared" si="13"/>
        <v>89.7575</v>
      </c>
      <c r="G181" s="144"/>
      <c r="H181" s="144"/>
      <c r="I181" s="144"/>
      <c r="J181" s="144"/>
      <c r="K181" s="144"/>
      <c r="L181" s="144"/>
      <c r="M181" s="144"/>
      <c r="N181" s="144"/>
      <c r="O181" s="144">
        <v>1</v>
      </c>
      <c r="P181" s="144"/>
      <c r="Q181" s="144"/>
      <c r="R181" s="167">
        <f t="shared" si="15"/>
        <v>1</v>
      </c>
    </row>
    <row r="182" spans="1:18" s="20" customFormat="1" ht="15" customHeight="1">
      <c r="A182" s="105" t="s">
        <v>514</v>
      </c>
      <c r="B182" s="10" t="s">
        <v>613</v>
      </c>
      <c r="C182" s="63">
        <v>16</v>
      </c>
      <c r="D182" s="230">
        <v>10.32</v>
      </c>
      <c r="E182" s="142">
        <f t="shared" si="14"/>
        <v>1.548</v>
      </c>
      <c r="F182" s="142">
        <f t="shared" si="13"/>
        <v>237.36</v>
      </c>
      <c r="G182" s="144"/>
      <c r="H182" s="144"/>
      <c r="I182" s="144"/>
      <c r="J182" s="144"/>
      <c r="K182" s="144"/>
      <c r="L182" s="144"/>
      <c r="M182" s="144"/>
      <c r="N182" s="144"/>
      <c r="O182" s="144">
        <v>1</v>
      </c>
      <c r="P182" s="144"/>
      <c r="Q182" s="144"/>
      <c r="R182" s="167">
        <f t="shared" si="15"/>
        <v>1</v>
      </c>
    </row>
    <row r="183" spans="1:18" s="20" customFormat="1" ht="15" customHeight="1">
      <c r="A183" s="105" t="s">
        <v>515</v>
      </c>
      <c r="B183" s="10" t="s">
        <v>614</v>
      </c>
      <c r="C183" s="63">
        <v>2</v>
      </c>
      <c r="D183" s="230">
        <v>62.21</v>
      </c>
      <c r="E183" s="142">
        <f t="shared" si="14"/>
        <v>9.3315</v>
      </c>
      <c r="F183" s="142">
        <f t="shared" si="13"/>
        <v>178.85375</v>
      </c>
      <c r="G183" s="144"/>
      <c r="H183" s="144"/>
      <c r="I183" s="144"/>
      <c r="J183" s="144"/>
      <c r="K183" s="144"/>
      <c r="L183" s="144"/>
      <c r="M183" s="144"/>
      <c r="N183" s="144"/>
      <c r="O183" s="144">
        <v>1</v>
      </c>
      <c r="P183" s="144"/>
      <c r="Q183" s="144"/>
      <c r="R183" s="167">
        <f t="shared" si="15"/>
        <v>1</v>
      </c>
    </row>
    <row r="184" spans="1:18" s="20" customFormat="1" ht="15" customHeight="1">
      <c r="A184" s="105" t="s">
        <v>516</v>
      </c>
      <c r="B184" s="99" t="s">
        <v>615</v>
      </c>
      <c r="C184" s="63">
        <v>4</v>
      </c>
      <c r="D184" s="230">
        <v>16.39</v>
      </c>
      <c r="E184" s="142">
        <f t="shared" si="14"/>
        <v>2.4585</v>
      </c>
      <c r="F184" s="142">
        <f t="shared" si="13"/>
        <v>94.2425</v>
      </c>
      <c r="G184" s="144"/>
      <c r="H184" s="144"/>
      <c r="I184" s="144"/>
      <c r="J184" s="144"/>
      <c r="K184" s="144"/>
      <c r="L184" s="144"/>
      <c r="M184" s="144"/>
      <c r="N184" s="144"/>
      <c r="O184" s="144">
        <v>1</v>
      </c>
      <c r="P184" s="144"/>
      <c r="Q184" s="144"/>
      <c r="R184" s="167">
        <f t="shared" si="15"/>
        <v>1</v>
      </c>
    </row>
    <row r="185" spans="1:18" s="20" customFormat="1" ht="15" customHeight="1">
      <c r="A185" s="105"/>
      <c r="B185" s="19" t="s">
        <v>16</v>
      </c>
      <c r="C185" s="8"/>
      <c r="D185" s="142"/>
      <c r="E185" s="142"/>
      <c r="F185" s="142"/>
      <c r="G185" s="144"/>
      <c r="H185" s="144"/>
      <c r="I185" s="144"/>
      <c r="J185" s="144"/>
      <c r="K185" s="144"/>
      <c r="L185" s="144"/>
      <c r="M185" s="144"/>
      <c r="N185" s="144"/>
      <c r="O185" s="144"/>
      <c r="P185" s="144"/>
      <c r="Q185" s="144"/>
      <c r="R185" s="167"/>
    </row>
    <row r="186" spans="1:18" s="20" customFormat="1" ht="15" customHeight="1">
      <c r="A186" s="105" t="s">
        <v>517</v>
      </c>
      <c r="B186" s="100" t="s">
        <v>598</v>
      </c>
      <c r="C186" s="97">
        <v>16</v>
      </c>
      <c r="D186" s="142">
        <v>168</v>
      </c>
      <c r="E186" s="142">
        <f aca="true" t="shared" si="16" ref="E186:E193">D186*0.15</f>
        <v>25.2</v>
      </c>
      <c r="F186" s="142">
        <f t="shared" si="13"/>
        <v>3864</v>
      </c>
      <c r="G186" s="144"/>
      <c r="H186" s="144"/>
      <c r="I186" s="144"/>
      <c r="J186" s="144"/>
      <c r="K186" s="144"/>
      <c r="L186" s="144"/>
      <c r="M186" s="144"/>
      <c r="N186" s="144"/>
      <c r="O186" s="144"/>
      <c r="P186" s="144"/>
      <c r="Q186" s="144">
        <v>1</v>
      </c>
      <c r="R186" s="167">
        <f t="shared" si="15"/>
        <v>1</v>
      </c>
    </row>
    <row r="187" spans="1:18" s="20" customFormat="1" ht="15" customHeight="1">
      <c r="A187" s="105" t="s">
        <v>518</v>
      </c>
      <c r="B187" s="100" t="s">
        <v>599</v>
      </c>
      <c r="C187" s="97">
        <v>2</v>
      </c>
      <c r="D187" s="142">
        <v>47.25</v>
      </c>
      <c r="E187" s="142">
        <f t="shared" si="16"/>
        <v>7.0874999999999995</v>
      </c>
      <c r="F187" s="142">
        <f t="shared" si="13"/>
        <v>135.84375</v>
      </c>
      <c r="G187" s="144"/>
      <c r="H187" s="144"/>
      <c r="I187" s="144"/>
      <c r="J187" s="144"/>
      <c r="K187" s="144"/>
      <c r="L187" s="144"/>
      <c r="M187" s="144"/>
      <c r="N187" s="144"/>
      <c r="O187" s="144"/>
      <c r="P187" s="144"/>
      <c r="Q187" s="144">
        <v>1</v>
      </c>
      <c r="R187" s="167">
        <f t="shared" si="15"/>
        <v>1</v>
      </c>
    </row>
    <row r="188" spans="1:18" s="20" customFormat="1" ht="15" customHeight="1">
      <c r="A188" s="105" t="s">
        <v>519</v>
      </c>
      <c r="B188" s="100" t="s">
        <v>600</v>
      </c>
      <c r="C188" s="97">
        <v>1</v>
      </c>
      <c r="D188" s="142">
        <v>47.25</v>
      </c>
      <c r="E188" s="142">
        <f t="shared" si="16"/>
        <v>7.0874999999999995</v>
      </c>
      <c r="F188" s="142">
        <f t="shared" si="13"/>
        <v>67.921875</v>
      </c>
      <c r="G188" s="144"/>
      <c r="H188" s="144"/>
      <c r="I188" s="144"/>
      <c r="J188" s="144"/>
      <c r="K188" s="144"/>
      <c r="L188" s="144"/>
      <c r="M188" s="144"/>
      <c r="N188" s="144"/>
      <c r="O188" s="144"/>
      <c r="P188" s="144"/>
      <c r="Q188" s="144">
        <v>1</v>
      </c>
      <c r="R188" s="167">
        <f t="shared" si="15"/>
        <v>1</v>
      </c>
    </row>
    <row r="189" spans="1:18" s="20" customFormat="1" ht="15" customHeight="1">
      <c r="A189" s="105" t="s">
        <v>520</v>
      </c>
      <c r="B189" s="100" t="s">
        <v>601</v>
      </c>
      <c r="C189" s="97">
        <v>1</v>
      </c>
      <c r="D189" s="142">
        <v>222.59</v>
      </c>
      <c r="E189" s="142">
        <f t="shared" si="16"/>
        <v>33.3885</v>
      </c>
      <c r="F189" s="142">
        <f t="shared" si="13"/>
        <v>319.973125</v>
      </c>
      <c r="G189" s="144"/>
      <c r="H189" s="144"/>
      <c r="I189" s="144"/>
      <c r="J189" s="144"/>
      <c r="K189" s="144"/>
      <c r="L189" s="144"/>
      <c r="M189" s="144"/>
      <c r="N189" s="144"/>
      <c r="O189" s="144"/>
      <c r="P189" s="144"/>
      <c r="Q189" s="144">
        <v>1</v>
      </c>
      <c r="R189" s="167">
        <f t="shared" si="15"/>
        <v>1</v>
      </c>
    </row>
    <row r="190" spans="1:18" s="20" customFormat="1" ht="15" customHeight="1">
      <c r="A190" s="105" t="s">
        <v>521</v>
      </c>
      <c r="B190" s="10" t="s">
        <v>602</v>
      </c>
      <c r="C190" s="8">
        <v>6</v>
      </c>
      <c r="D190" s="142">
        <v>87.52</v>
      </c>
      <c r="E190" s="142">
        <f t="shared" si="16"/>
        <v>13.127999999999998</v>
      </c>
      <c r="F190" s="142">
        <f t="shared" si="13"/>
        <v>754.8599999999999</v>
      </c>
      <c r="G190" s="144"/>
      <c r="H190" s="144"/>
      <c r="I190" s="144"/>
      <c r="J190" s="144"/>
      <c r="K190" s="144"/>
      <c r="L190" s="144"/>
      <c r="M190" s="144"/>
      <c r="N190" s="144"/>
      <c r="O190" s="144"/>
      <c r="P190" s="144"/>
      <c r="Q190" s="144">
        <v>1</v>
      </c>
      <c r="R190" s="167">
        <f t="shared" si="15"/>
        <v>1</v>
      </c>
    </row>
    <row r="191" spans="1:18" s="20" customFormat="1" ht="15" customHeight="1">
      <c r="A191" s="105" t="s">
        <v>522</v>
      </c>
      <c r="B191" s="100" t="s">
        <v>603</v>
      </c>
      <c r="C191" s="97">
        <v>1</v>
      </c>
      <c r="D191" s="142">
        <v>97.4</v>
      </c>
      <c r="E191" s="142">
        <f t="shared" si="16"/>
        <v>14.61</v>
      </c>
      <c r="F191" s="142">
        <f t="shared" si="13"/>
        <v>140.01250000000002</v>
      </c>
      <c r="G191" s="144"/>
      <c r="H191" s="144"/>
      <c r="I191" s="144"/>
      <c r="J191" s="144"/>
      <c r="K191" s="144"/>
      <c r="L191" s="144"/>
      <c r="M191" s="144"/>
      <c r="N191" s="144"/>
      <c r="O191" s="144"/>
      <c r="P191" s="144"/>
      <c r="Q191" s="144">
        <v>1</v>
      </c>
      <c r="R191" s="167">
        <f t="shared" si="15"/>
        <v>1</v>
      </c>
    </row>
    <row r="192" spans="1:18" s="20" customFormat="1" ht="15" customHeight="1">
      <c r="A192" s="105" t="s">
        <v>523</v>
      </c>
      <c r="B192" s="100" t="s">
        <v>604</v>
      </c>
      <c r="C192" s="97">
        <v>6</v>
      </c>
      <c r="D192" s="142">
        <v>85.58</v>
      </c>
      <c r="E192" s="142">
        <f t="shared" si="16"/>
        <v>12.837</v>
      </c>
      <c r="F192" s="142">
        <f t="shared" si="13"/>
        <v>738.1274999999999</v>
      </c>
      <c r="G192" s="144"/>
      <c r="H192" s="144"/>
      <c r="I192" s="144"/>
      <c r="J192" s="144"/>
      <c r="K192" s="144"/>
      <c r="L192" s="144"/>
      <c r="M192" s="144"/>
      <c r="N192" s="144"/>
      <c r="O192" s="144"/>
      <c r="P192" s="144"/>
      <c r="Q192" s="144">
        <v>1</v>
      </c>
      <c r="R192" s="167">
        <f t="shared" si="15"/>
        <v>1</v>
      </c>
    </row>
    <row r="193" spans="1:18" s="20" customFormat="1" ht="15" customHeight="1">
      <c r="A193" s="105" t="s">
        <v>634</v>
      </c>
      <c r="B193" s="100" t="s">
        <v>605</v>
      </c>
      <c r="C193" s="97">
        <v>6</v>
      </c>
      <c r="D193" s="142">
        <v>182.02</v>
      </c>
      <c r="E193" s="142">
        <f t="shared" si="16"/>
        <v>27.303</v>
      </c>
      <c r="F193" s="142">
        <f t="shared" si="13"/>
        <v>1569.9225000000001</v>
      </c>
      <c r="G193" s="144"/>
      <c r="H193" s="144"/>
      <c r="I193" s="144"/>
      <c r="J193" s="144"/>
      <c r="K193" s="144"/>
      <c r="L193" s="144"/>
      <c r="M193" s="144"/>
      <c r="N193" s="144"/>
      <c r="O193" s="144"/>
      <c r="P193" s="144"/>
      <c r="Q193" s="144">
        <v>1</v>
      </c>
      <c r="R193" s="167">
        <f t="shared" si="15"/>
        <v>1</v>
      </c>
    </row>
    <row r="194" spans="1:18" s="20" customFormat="1" ht="15" customHeight="1">
      <c r="A194" s="98"/>
      <c r="B194" s="95" t="s">
        <v>15</v>
      </c>
      <c r="C194" s="97"/>
      <c r="D194" s="142"/>
      <c r="E194" s="142"/>
      <c r="F194" s="142"/>
      <c r="G194" s="144"/>
      <c r="H194" s="144"/>
      <c r="I194" s="144"/>
      <c r="J194" s="144"/>
      <c r="K194" s="144"/>
      <c r="L194" s="144"/>
      <c r="M194" s="144"/>
      <c r="N194" s="144"/>
      <c r="O194" s="144"/>
      <c r="P194" s="144"/>
      <c r="Q194" s="144"/>
      <c r="R194" s="167"/>
    </row>
    <row r="195" spans="1:18" s="20" customFormat="1" ht="15" customHeight="1">
      <c r="A195" s="105" t="s">
        <v>635</v>
      </c>
      <c r="B195" s="10" t="s">
        <v>606</v>
      </c>
      <c r="C195" s="8">
        <v>16</v>
      </c>
      <c r="D195" s="142">
        <v>67.4</v>
      </c>
      <c r="E195" s="142">
        <f>D195*0.15</f>
        <v>10.110000000000001</v>
      </c>
      <c r="F195" s="142">
        <f t="shared" si="13"/>
        <v>1550.2</v>
      </c>
      <c r="G195" s="144"/>
      <c r="H195" s="144"/>
      <c r="I195" s="144"/>
      <c r="J195" s="144"/>
      <c r="K195" s="144"/>
      <c r="L195" s="144"/>
      <c r="M195" s="144"/>
      <c r="N195" s="144"/>
      <c r="O195" s="144"/>
      <c r="P195" s="144">
        <v>1</v>
      </c>
      <c r="Q195" s="144"/>
      <c r="R195" s="167">
        <f t="shared" si="15"/>
        <v>1</v>
      </c>
    </row>
    <row r="196" spans="1:18" s="20" customFormat="1" ht="15" customHeight="1">
      <c r="A196" s="105" t="s">
        <v>636</v>
      </c>
      <c r="B196" s="10" t="s">
        <v>71</v>
      </c>
      <c r="C196" s="8">
        <v>6</v>
      </c>
      <c r="D196" s="142">
        <v>104.79</v>
      </c>
      <c r="E196" s="142">
        <f>D196*0.15</f>
        <v>15.7185</v>
      </c>
      <c r="F196" s="142">
        <f t="shared" si="13"/>
        <v>903.81375</v>
      </c>
      <c r="G196" s="144"/>
      <c r="H196" s="144"/>
      <c r="I196" s="144"/>
      <c r="J196" s="144"/>
      <c r="K196" s="144"/>
      <c r="L196" s="144"/>
      <c r="M196" s="144"/>
      <c r="N196" s="144"/>
      <c r="O196" s="144"/>
      <c r="P196" s="144">
        <v>1</v>
      </c>
      <c r="Q196" s="144"/>
      <c r="R196" s="167">
        <f t="shared" si="15"/>
        <v>1</v>
      </c>
    </row>
    <row r="197" spans="1:18" s="20" customFormat="1" ht="15" customHeight="1">
      <c r="A197" s="105" t="s">
        <v>637</v>
      </c>
      <c r="B197" s="10" t="s">
        <v>106</v>
      </c>
      <c r="C197" s="8">
        <v>19</v>
      </c>
      <c r="D197" s="142">
        <v>174.93</v>
      </c>
      <c r="E197" s="142">
        <f>D197*0.15</f>
        <v>26.2395</v>
      </c>
      <c r="F197" s="142">
        <f t="shared" si="13"/>
        <v>4777.775625</v>
      </c>
      <c r="G197" s="144"/>
      <c r="H197" s="144"/>
      <c r="I197" s="144"/>
      <c r="J197" s="144"/>
      <c r="K197" s="144"/>
      <c r="L197" s="144"/>
      <c r="M197" s="144"/>
      <c r="N197" s="144"/>
      <c r="O197" s="144"/>
      <c r="P197" s="144">
        <v>1</v>
      </c>
      <c r="Q197" s="144"/>
      <c r="R197" s="167">
        <f t="shared" si="15"/>
        <v>1</v>
      </c>
    </row>
    <row r="198" spans="1:18" s="20" customFormat="1" ht="15" customHeight="1">
      <c r="A198" s="105" t="s">
        <v>638</v>
      </c>
      <c r="B198" s="10" t="s">
        <v>70</v>
      </c>
      <c r="C198" s="8">
        <v>1</v>
      </c>
      <c r="D198" s="142">
        <v>124.17</v>
      </c>
      <c r="E198" s="142">
        <f>D198*0.15</f>
        <v>18.6255</v>
      </c>
      <c r="F198" s="142">
        <f t="shared" si="13"/>
        <v>178.494375</v>
      </c>
      <c r="G198" s="144"/>
      <c r="H198" s="144"/>
      <c r="I198" s="144"/>
      <c r="J198" s="144"/>
      <c r="K198" s="144"/>
      <c r="L198" s="144"/>
      <c r="M198" s="144"/>
      <c r="N198" s="144"/>
      <c r="O198" s="144"/>
      <c r="P198" s="144">
        <v>1</v>
      </c>
      <c r="Q198" s="144"/>
      <c r="R198" s="167">
        <f t="shared" si="15"/>
        <v>1</v>
      </c>
    </row>
    <row r="199" spans="1:18" s="20" customFormat="1" ht="15" customHeight="1">
      <c r="A199" s="105"/>
      <c r="B199" s="19" t="s">
        <v>134</v>
      </c>
      <c r="C199" s="8"/>
      <c r="D199" s="143">
        <f>SUMPRODUCT(D111:D198,C111:C198)*1.25</f>
        <v>46277.53749999998</v>
      </c>
      <c r="E199" s="143">
        <f>SUMPRODUCT(E111:E198,C111:C198)*1.25</f>
        <v>6829.130624999999</v>
      </c>
      <c r="F199" s="143">
        <f>SUM(F111:F198)</f>
        <v>53106.668125000004</v>
      </c>
      <c r="G199" s="143">
        <f>SUMPRODUCT(G111:G198,F111:F198)</f>
        <v>0</v>
      </c>
      <c r="H199" s="143">
        <f>SUMPRODUCT(H111:H198,F111:F198)</f>
        <v>0</v>
      </c>
      <c r="I199" s="143">
        <f>SUMPRODUCT(I111:I198,F111:F198)</f>
        <v>601.2315</v>
      </c>
      <c r="J199" s="143">
        <f>SUMPRODUCT(J111:J198,F111:F198)</f>
        <v>601.2315</v>
      </c>
      <c r="K199" s="143">
        <f>SUMPRODUCT(K111:K198,F111:F198)</f>
        <v>601.2315</v>
      </c>
      <c r="L199" s="143">
        <f>SUMPRODUCT(L111:L198,F111:F198)</f>
        <v>601.2315</v>
      </c>
      <c r="M199" s="143">
        <f>SUMPRODUCT(M111:M198,F111:F198)</f>
        <v>1726.8299375</v>
      </c>
      <c r="N199" s="143">
        <f>SUMPRODUCT(N111:N198,F111:F198)</f>
        <v>12011.396562499996</v>
      </c>
      <c r="O199" s="143">
        <f>SUMPRODUCT(O111:O198,F111:F198)</f>
        <v>17720.069687499996</v>
      </c>
      <c r="P199" s="143">
        <f>SUMPRODUCT(P111:P198,F111:F198)</f>
        <v>10107.702187500001</v>
      </c>
      <c r="Q199" s="143">
        <f>SUMPRODUCT(Q111:Q198,F111:F198)</f>
        <v>9135.74375</v>
      </c>
      <c r="R199" s="166">
        <f>Q199+P199+O199+N199+M199+L199+K199+J199+I199+H199+G199</f>
        <v>53106.668125000004</v>
      </c>
    </row>
    <row r="200" spans="1:18" s="20" customFormat="1" ht="15" customHeight="1">
      <c r="A200" s="105"/>
      <c r="B200" s="19"/>
      <c r="C200" s="8"/>
      <c r="D200" s="143"/>
      <c r="E200" s="143"/>
      <c r="F200" s="143"/>
      <c r="G200" s="143"/>
      <c r="H200" s="143"/>
      <c r="I200" s="143"/>
      <c r="J200" s="143"/>
      <c r="K200" s="143"/>
      <c r="L200" s="143"/>
      <c r="M200" s="143"/>
      <c r="N200" s="143"/>
      <c r="O200" s="143"/>
      <c r="P200" s="143"/>
      <c r="Q200" s="143"/>
      <c r="R200" s="166"/>
    </row>
    <row r="201" spans="1:18" s="20" customFormat="1" ht="15" customHeight="1">
      <c r="A201" s="115" t="s">
        <v>172</v>
      </c>
      <c r="B201" s="19" t="s">
        <v>225</v>
      </c>
      <c r="C201" s="8"/>
      <c r="D201" s="143"/>
      <c r="E201" s="143"/>
      <c r="F201" s="143"/>
      <c r="G201" s="143"/>
      <c r="H201" s="143"/>
      <c r="I201" s="143"/>
      <c r="J201" s="143"/>
      <c r="K201" s="143"/>
      <c r="L201" s="143"/>
      <c r="M201" s="143"/>
      <c r="N201" s="143"/>
      <c r="O201" s="143"/>
      <c r="P201" s="143"/>
      <c r="Q201" s="143"/>
      <c r="R201" s="166"/>
    </row>
    <row r="202" spans="1:18" s="20" customFormat="1" ht="15" customHeight="1">
      <c r="A202" s="105"/>
      <c r="B202" s="19" t="s">
        <v>226</v>
      </c>
      <c r="C202" s="8"/>
      <c r="D202" s="143"/>
      <c r="E202" s="143"/>
      <c r="F202" s="143"/>
      <c r="G202" s="143"/>
      <c r="H202" s="143"/>
      <c r="I202" s="143"/>
      <c r="J202" s="143"/>
      <c r="K202" s="143"/>
      <c r="L202" s="143"/>
      <c r="M202" s="143"/>
      <c r="N202" s="143"/>
      <c r="O202" s="143"/>
      <c r="P202" s="143"/>
      <c r="Q202" s="143"/>
      <c r="R202" s="166"/>
    </row>
    <row r="203" spans="1:18" s="20" customFormat="1" ht="15" customHeight="1">
      <c r="A203" s="105" t="s">
        <v>573</v>
      </c>
      <c r="B203" s="10" t="s">
        <v>227</v>
      </c>
      <c r="C203" s="8">
        <v>31</v>
      </c>
      <c r="D203" s="142">
        <v>72</v>
      </c>
      <c r="E203" s="142">
        <v>10</v>
      </c>
      <c r="F203" s="142">
        <f>(E203+D203)*C203*1.3</f>
        <v>3304.6</v>
      </c>
      <c r="G203" s="144"/>
      <c r="H203" s="144"/>
      <c r="I203" s="144"/>
      <c r="J203" s="144"/>
      <c r="K203" s="144"/>
      <c r="L203" s="144"/>
      <c r="M203" s="144"/>
      <c r="N203" s="144"/>
      <c r="O203" s="144">
        <v>1</v>
      </c>
      <c r="P203" s="144"/>
      <c r="Q203" s="144"/>
      <c r="R203" s="167">
        <f aca="true" t="shared" si="17" ref="R203:R229">Q203+P203+O203+N203+M203+L203+K203+J203+I203+H203+G203</f>
        <v>1</v>
      </c>
    </row>
    <row r="204" spans="1:18" s="20" customFormat="1" ht="15" customHeight="1">
      <c r="A204" s="105" t="s">
        <v>623</v>
      </c>
      <c r="B204" s="10" t="s">
        <v>228</v>
      </c>
      <c r="C204" s="8">
        <v>11</v>
      </c>
      <c r="D204" s="142">
        <v>70.1</v>
      </c>
      <c r="E204" s="142">
        <v>10</v>
      </c>
      <c r="F204" s="142">
        <f aca="true" t="shared" si="18" ref="F204:F229">(E204+D204)*C204*1.3</f>
        <v>1145.4299999999998</v>
      </c>
      <c r="G204" s="144"/>
      <c r="H204" s="144"/>
      <c r="I204" s="144"/>
      <c r="J204" s="144"/>
      <c r="K204" s="144"/>
      <c r="L204" s="144"/>
      <c r="M204" s="144"/>
      <c r="N204" s="144"/>
      <c r="O204" s="144">
        <v>1</v>
      </c>
      <c r="P204" s="144"/>
      <c r="Q204" s="144"/>
      <c r="R204" s="167">
        <f t="shared" si="17"/>
        <v>1</v>
      </c>
    </row>
    <row r="205" spans="1:18" s="20" customFormat="1" ht="15" customHeight="1">
      <c r="A205" s="105" t="s">
        <v>574</v>
      </c>
      <c r="B205" s="10" t="s">
        <v>411</v>
      </c>
      <c r="C205" s="8">
        <v>20</v>
      </c>
      <c r="D205" s="142">
        <v>90.8</v>
      </c>
      <c r="E205" s="142">
        <v>15</v>
      </c>
      <c r="F205" s="142">
        <f t="shared" si="18"/>
        <v>2750.8</v>
      </c>
      <c r="G205" s="144"/>
      <c r="H205" s="144"/>
      <c r="I205" s="144"/>
      <c r="J205" s="144"/>
      <c r="K205" s="144"/>
      <c r="L205" s="144"/>
      <c r="M205" s="144"/>
      <c r="N205" s="144"/>
      <c r="O205" s="144">
        <v>1</v>
      </c>
      <c r="P205" s="144"/>
      <c r="Q205" s="144"/>
      <c r="R205" s="167">
        <f t="shared" si="17"/>
        <v>1</v>
      </c>
    </row>
    <row r="206" spans="1:18" s="20" customFormat="1" ht="15" customHeight="1">
      <c r="A206" s="105" t="s">
        <v>575</v>
      </c>
      <c r="B206" s="10" t="s">
        <v>412</v>
      </c>
      <c r="C206" s="8">
        <v>6</v>
      </c>
      <c r="D206" s="142">
        <v>64</v>
      </c>
      <c r="E206" s="142">
        <v>10</v>
      </c>
      <c r="F206" s="142">
        <f t="shared" si="18"/>
        <v>577.2</v>
      </c>
      <c r="G206" s="144"/>
      <c r="H206" s="144"/>
      <c r="I206" s="144"/>
      <c r="J206" s="144"/>
      <c r="K206" s="144"/>
      <c r="L206" s="144"/>
      <c r="M206" s="144"/>
      <c r="N206" s="144"/>
      <c r="O206" s="144">
        <v>1</v>
      </c>
      <c r="P206" s="144"/>
      <c r="Q206" s="144"/>
      <c r="R206" s="167">
        <f t="shared" si="17"/>
        <v>1</v>
      </c>
    </row>
    <row r="207" spans="1:18" s="20" customFormat="1" ht="15" customHeight="1">
      <c r="A207" s="105" t="s">
        <v>624</v>
      </c>
      <c r="B207" s="10" t="s">
        <v>413</v>
      </c>
      <c r="C207" s="8">
        <v>1</v>
      </c>
      <c r="D207" s="142">
        <v>66</v>
      </c>
      <c r="E207" s="142">
        <v>10</v>
      </c>
      <c r="F207" s="142">
        <f t="shared" si="18"/>
        <v>98.8</v>
      </c>
      <c r="G207" s="144"/>
      <c r="H207" s="144"/>
      <c r="I207" s="144"/>
      <c r="J207" s="144"/>
      <c r="K207" s="144"/>
      <c r="L207" s="144"/>
      <c r="M207" s="144"/>
      <c r="N207" s="144"/>
      <c r="O207" s="144">
        <v>1</v>
      </c>
      <c r="P207" s="144"/>
      <c r="Q207" s="144"/>
      <c r="R207" s="167">
        <f t="shared" si="17"/>
        <v>1</v>
      </c>
    </row>
    <row r="208" spans="1:18" s="20" customFormat="1" ht="15" customHeight="1">
      <c r="A208" s="105" t="s">
        <v>576</v>
      </c>
      <c r="B208" s="10" t="s">
        <v>414</v>
      </c>
      <c r="C208" s="8">
        <v>1</v>
      </c>
      <c r="D208" s="142">
        <v>62</v>
      </c>
      <c r="E208" s="142">
        <v>10</v>
      </c>
      <c r="F208" s="142">
        <f t="shared" si="18"/>
        <v>93.60000000000001</v>
      </c>
      <c r="G208" s="144"/>
      <c r="H208" s="144"/>
      <c r="I208" s="144"/>
      <c r="J208" s="144"/>
      <c r="K208" s="144"/>
      <c r="L208" s="144"/>
      <c r="M208" s="144"/>
      <c r="N208" s="144"/>
      <c r="O208" s="144">
        <v>1</v>
      </c>
      <c r="P208" s="144"/>
      <c r="Q208" s="144"/>
      <c r="R208" s="167">
        <f t="shared" si="17"/>
        <v>1</v>
      </c>
    </row>
    <row r="209" spans="1:18" s="20" customFormat="1" ht="15" customHeight="1">
      <c r="A209" s="105" t="s">
        <v>577</v>
      </c>
      <c r="B209" s="10" t="s">
        <v>415</v>
      </c>
      <c r="C209" s="8">
        <v>1</v>
      </c>
      <c r="D209" s="142">
        <v>29.5</v>
      </c>
      <c r="E209" s="142">
        <v>10</v>
      </c>
      <c r="F209" s="142">
        <f t="shared" si="18"/>
        <v>51.35</v>
      </c>
      <c r="G209" s="144"/>
      <c r="H209" s="144"/>
      <c r="I209" s="144"/>
      <c r="J209" s="144"/>
      <c r="K209" s="144"/>
      <c r="L209" s="144"/>
      <c r="M209" s="144"/>
      <c r="N209" s="144"/>
      <c r="O209" s="144">
        <v>1</v>
      </c>
      <c r="P209" s="144"/>
      <c r="Q209" s="144"/>
      <c r="R209" s="167">
        <f t="shared" si="17"/>
        <v>1</v>
      </c>
    </row>
    <row r="210" spans="1:18" s="20" customFormat="1" ht="15" customHeight="1">
      <c r="A210" s="105" t="s">
        <v>625</v>
      </c>
      <c r="B210" s="10" t="s">
        <v>229</v>
      </c>
      <c r="C210" s="8">
        <v>1</v>
      </c>
      <c r="D210" s="142">
        <v>115</v>
      </c>
      <c r="E210" s="142">
        <v>20</v>
      </c>
      <c r="F210" s="142">
        <f t="shared" si="18"/>
        <v>175.5</v>
      </c>
      <c r="G210" s="144"/>
      <c r="H210" s="144"/>
      <c r="I210" s="144"/>
      <c r="J210" s="144"/>
      <c r="K210" s="144"/>
      <c r="L210" s="144"/>
      <c r="M210" s="144"/>
      <c r="N210" s="144"/>
      <c r="O210" s="144">
        <v>1</v>
      </c>
      <c r="P210" s="144"/>
      <c r="Q210" s="144"/>
      <c r="R210" s="167">
        <f t="shared" si="17"/>
        <v>1</v>
      </c>
    </row>
    <row r="211" spans="1:18" s="20" customFormat="1" ht="15" customHeight="1">
      <c r="A211" s="105" t="s">
        <v>626</v>
      </c>
      <c r="B211" s="10" t="s">
        <v>230</v>
      </c>
      <c r="C211" s="8">
        <v>2</v>
      </c>
      <c r="D211" s="142">
        <v>135</v>
      </c>
      <c r="E211" s="142">
        <v>20</v>
      </c>
      <c r="F211" s="142">
        <f t="shared" si="18"/>
        <v>403</v>
      </c>
      <c r="G211" s="144"/>
      <c r="H211" s="144"/>
      <c r="I211" s="144"/>
      <c r="J211" s="144"/>
      <c r="K211" s="144"/>
      <c r="L211" s="144"/>
      <c r="M211" s="144"/>
      <c r="N211" s="144"/>
      <c r="O211" s="144">
        <v>1</v>
      </c>
      <c r="P211" s="144"/>
      <c r="Q211" s="144"/>
      <c r="R211" s="167">
        <f t="shared" si="17"/>
        <v>1</v>
      </c>
    </row>
    <row r="212" spans="1:18" s="20" customFormat="1" ht="15" customHeight="1">
      <c r="A212" s="105" t="s">
        <v>30</v>
      </c>
      <c r="B212" s="10" t="s">
        <v>231</v>
      </c>
      <c r="C212" s="8">
        <v>5</v>
      </c>
      <c r="D212" s="142">
        <v>31</v>
      </c>
      <c r="E212" s="142">
        <v>10</v>
      </c>
      <c r="F212" s="142">
        <f t="shared" si="18"/>
        <v>266.5</v>
      </c>
      <c r="G212" s="144"/>
      <c r="H212" s="144"/>
      <c r="I212" s="144"/>
      <c r="J212" s="144"/>
      <c r="K212" s="144"/>
      <c r="L212" s="144"/>
      <c r="M212" s="144"/>
      <c r="N212" s="144"/>
      <c r="O212" s="144">
        <v>1</v>
      </c>
      <c r="P212" s="144"/>
      <c r="Q212" s="144"/>
      <c r="R212" s="167">
        <f t="shared" si="17"/>
        <v>1</v>
      </c>
    </row>
    <row r="213" spans="1:18" s="20" customFormat="1" ht="15" customHeight="1">
      <c r="A213" s="105" t="s">
        <v>31</v>
      </c>
      <c r="B213" s="10" t="s">
        <v>232</v>
      </c>
      <c r="C213" s="8">
        <v>1</v>
      </c>
      <c r="D213" s="142">
        <v>47</v>
      </c>
      <c r="E213" s="142">
        <v>10</v>
      </c>
      <c r="F213" s="142">
        <f t="shared" si="18"/>
        <v>74.10000000000001</v>
      </c>
      <c r="G213" s="144"/>
      <c r="H213" s="144"/>
      <c r="I213" s="144"/>
      <c r="J213" s="144"/>
      <c r="K213" s="144"/>
      <c r="L213" s="144"/>
      <c r="M213" s="144"/>
      <c r="N213" s="144"/>
      <c r="O213" s="144">
        <v>1</v>
      </c>
      <c r="P213" s="144"/>
      <c r="Q213" s="144"/>
      <c r="R213" s="167">
        <f t="shared" si="17"/>
        <v>1</v>
      </c>
    </row>
    <row r="214" spans="1:18" s="20" customFormat="1" ht="15" customHeight="1">
      <c r="A214" s="105" t="s">
        <v>32</v>
      </c>
      <c r="B214" s="10" t="s">
        <v>233</v>
      </c>
      <c r="C214" s="8">
        <v>1</v>
      </c>
      <c r="D214" s="142">
        <v>60</v>
      </c>
      <c r="E214" s="142">
        <v>10</v>
      </c>
      <c r="F214" s="142">
        <f t="shared" si="18"/>
        <v>91</v>
      </c>
      <c r="G214" s="144"/>
      <c r="H214" s="144"/>
      <c r="I214" s="144"/>
      <c r="J214" s="144"/>
      <c r="K214" s="144"/>
      <c r="L214" s="144"/>
      <c r="M214" s="144"/>
      <c r="N214" s="144"/>
      <c r="O214" s="144">
        <v>1</v>
      </c>
      <c r="P214" s="144"/>
      <c r="Q214" s="144"/>
      <c r="R214" s="167">
        <f t="shared" si="17"/>
        <v>1</v>
      </c>
    </row>
    <row r="215" spans="1:18" s="20" customFormat="1" ht="15" customHeight="1">
      <c r="A215" s="105" t="s">
        <v>33</v>
      </c>
      <c r="B215" s="10" t="s">
        <v>234</v>
      </c>
      <c r="C215" s="8">
        <v>5</v>
      </c>
      <c r="D215" s="142">
        <v>50</v>
      </c>
      <c r="E215" s="142">
        <v>10</v>
      </c>
      <c r="F215" s="142">
        <f t="shared" si="18"/>
        <v>390</v>
      </c>
      <c r="G215" s="144"/>
      <c r="H215" s="144"/>
      <c r="I215" s="144"/>
      <c r="J215" s="144"/>
      <c r="K215" s="144"/>
      <c r="L215" s="144"/>
      <c r="M215" s="144"/>
      <c r="N215" s="144"/>
      <c r="O215" s="144">
        <v>1</v>
      </c>
      <c r="P215" s="144"/>
      <c r="Q215" s="144"/>
      <c r="R215" s="167">
        <f t="shared" si="17"/>
        <v>1</v>
      </c>
    </row>
    <row r="216" spans="1:18" s="20" customFormat="1" ht="15" customHeight="1">
      <c r="A216" s="105" t="s">
        <v>34</v>
      </c>
      <c r="B216" s="10" t="s">
        <v>235</v>
      </c>
      <c r="C216" s="8">
        <v>1</v>
      </c>
      <c r="D216" s="142">
        <v>50.55</v>
      </c>
      <c r="E216" s="142">
        <v>10</v>
      </c>
      <c r="F216" s="142">
        <f t="shared" si="18"/>
        <v>78.715</v>
      </c>
      <c r="G216" s="144"/>
      <c r="H216" s="144"/>
      <c r="I216" s="144"/>
      <c r="J216" s="144"/>
      <c r="K216" s="144"/>
      <c r="L216" s="144"/>
      <c r="M216" s="144"/>
      <c r="N216" s="144"/>
      <c r="O216" s="144">
        <v>1</v>
      </c>
      <c r="P216" s="144"/>
      <c r="Q216" s="144"/>
      <c r="R216" s="167">
        <f t="shared" si="17"/>
        <v>1</v>
      </c>
    </row>
    <row r="217" spans="1:18" s="20" customFormat="1" ht="15" customHeight="1">
      <c r="A217" s="105" t="s">
        <v>35</v>
      </c>
      <c r="B217" s="10" t="s">
        <v>236</v>
      </c>
      <c r="C217" s="8">
        <v>1</v>
      </c>
      <c r="D217" s="142">
        <v>51.6</v>
      </c>
      <c r="E217" s="142">
        <v>10</v>
      </c>
      <c r="F217" s="142">
        <f t="shared" si="18"/>
        <v>80.08</v>
      </c>
      <c r="G217" s="144"/>
      <c r="H217" s="144"/>
      <c r="I217" s="144"/>
      <c r="J217" s="144"/>
      <c r="K217" s="144"/>
      <c r="L217" s="144"/>
      <c r="M217" s="144"/>
      <c r="N217" s="144"/>
      <c r="O217" s="144">
        <v>1</v>
      </c>
      <c r="P217" s="144"/>
      <c r="Q217" s="144"/>
      <c r="R217" s="167">
        <f t="shared" si="17"/>
        <v>1</v>
      </c>
    </row>
    <row r="218" spans="1:18" s="20" customFormat="1" ht="15" customHeight="1">
      <c r="A218" s="105" t="s">
        <v>36</v>
      </c>
      <c r="B218" s="10" t="s">
        <v>416</v>
      </c>
      <c r="C218" s="8">
        <v>4</v>
      </c>
      <c r="D218" s="142">
        <v>15.5</v>
      </c>
      <c r="E218" s="142">
        <v>10</v>
      </c>
      <c r="F218" s="142">
        <f t="shared" si="18"/>
        <v>132.6</v>
      </c>
      <c r="G218" s="144"/>
      <c r="H218" s="144"/>
      <c r="I218" s="144"/>
      <c r="J218" s="144"/>
      <c r="K218" s="144"/>
      <c r="L218" s="144"/>
      <c r="M218" s="144"/>
      <c r="N218" s="144"/>
      <c r="O218" s="144">
        <v>1</v>
      </c>
      <c r="P218" s="144"/>
      <c r="Q218" s="144"/>
      <c r="R218" s="167">
        <f t="shared" si="17"/>
        <v>1</v>
      </c>
    </row>
    <row r="219" spans="1:18" s="20" customFormat="1" ht="15" customHeight="1">
      <c r="A219" s="105" t="s">
        <v>37</v>
      </c>
      <c r="B219" s="10" t="s">
        <v>417</v>
      </c>
      <c r="C219" s="8">
        <v>1</v>
      </c>
      <c r="D219" s="142">
        <v>18.6</v>
      </c>
      <c r="E219" s="142">
        <v>10</v>
      </c>
      <c r="F219" s="142">
        <f t="shared" si="18"/>
        <v>37.18</v>
      </c>
      <c r="G219" s="144"/>
      <c r="H219" s="144"/>
      <c r="I219" s="144"/>
      <c r="J219" s="144"/>
      <c r="K219" s="144"/>
      <c r="L219" s="144"/>
      <c r="M219" s="144"/>
      <c r="N219" s="144"/>
      <c r="O219" s="144">
        <v>1</v>
      </c>
      <c r="P219" s="144"/>
      <c r="Q219" s="144"/>
      <c r="R219" s="167">
        <f t="shared" si="17"/>
        <v>1</v>
      </c>
    </row>
    <row r="220" spans="1:18" s="20" customFormat="1" ht="15" customHeight="1">
      <c r="A220" s="105" t="s">
        <v>38</v>
      </c>
      <c r="B220" s="10" t="s">
        <v>418</v>
      </c>
      <c r="C220" s="8">
        <v>6</v>
      </c>
      <c r="D220" s="142">
        <v>27</v>
      </c>
      <c r="E220" s="142">
        <v>10</v>
      </c>
      <c r="F220" s="142">
        <f t="shared" si="18"/>
        <v>288.6</v>
      </c>
      <c r="G220" s="144"/>
      <c r="H220" s="144"/>
      <c r="I220" s="144"/>
      <c r="J220" s="144"/>
      <c r="K220" s="144"/>
      <c r="L220" s="144"/>
      <c r="M220" s="144"/>
      <c r="N220" s="144"/>
      <c r="O220" s="144">
        <v>1</v>
      </c>
      <c r="P220" s="144"/>
      <c r="Q220" s="144"/>
      <c r="R220" s="167">
        <f t="shared" si="17"/>
        <v>1</v>
      </c>
    </row>
    <row r="221" spans="1:18" s="20" customFormat="1" ht="15" customHeight="1">
      <c r="A221" s="105" t="s">
        <v>524</v>
      </c>
      <c r="B221" s="10" t="s">
        <v>419</v>
      </c>
      <c r="C221" s="8">
        <v>4</v>
      </c>
      <c r="D221" s="142">
        <v>31</v>
      </c>
      <c r="E221" s="142">
        <v>10</v>
      </c>
      <c r="F221" s="142">
        <f t="shared" si="18"/>
        <v>213.20000000000002</v>
      </c>
      <c r="G221" s="144"/>
      <c r="H221" s="144"/>
      <c r="I221" s="144"/>
      <c r="J221" s="144"/>
      <c r="K221" s="144"/>
      <c r="L221" s="144"/>
      <c r="M221" s="144"/>
      <c r="N221" s="144"/>
      <c r="O221" s="144">
        <v>1</v>
      </c>
      <c r="P221" s="144"/>
      <c r="Q221" s="144"/>
      <c r="R221" s="167">
        <f t="shared" si="17"/>
        <v>1</v>
      </c>
    </row>
    <row r="222" spans="1:18" s="20" customFormat="1" ht="15" customHeight="1">
      <c r="A222" s="105" t="s">
        <v>39</v>
      </c>
      <c r="B222" s="10" t="s">
        <v>251</v>
      </c>
      <c r="C222" s="8">
        <v>8</v>
      </c>
      <c r="D222" s="142">
        <v>32.5</v>
      </c>
      <c r="E222" s="142">
        <v>10</v>
      </c>
      <c r="F222" s="142">
        <f t="shared" si="18"/>
        <v>442</v>
      </c>
      <c r="G222" s="144"/>
      <c r="H222" s="144"/>
      <c r="I222" s="144"/>
      <c r="J222" s="144"/>
      <c r="K222" s="144"/>
      <c r="L222" s="144"/>
      <c r="M222" s="144"/>
      <c r="N222" s="144"/>
      <c r="O222" s="144">
        <v>1</v>
      </c>
      <c r="P222" s="144"/>
      <c r="Q222" s="144"/>
      <c r="R222" s="167">
        <f t="shared" si="17"/>
        <v>1</v>
      </c>
    </row>
    <row r="223" spans="1:18" s="20" customFormat="1" ht="15" customHeight="1">
      <c r="A223" s="105" t="s">
        <v>40</v>
      </c>
      <c r="B223" s="10" t="s">
        <v>252</v>
      </c>
      <c r="C223" s="8">
        <v>3</v>
      </c>
      <c r="D223" s="142">
        <v>49</v>
      </c>
      <c r="E223" s="142">
        <v>10</v>
      </c>
      <c r="F223" s="142">
        <f t="shared" si="18"/>
        <v>230.1</v>
      </c>
      <c r="G223" s="144"/>
      <c r="H223" s="144"/>
      <c r="I223" s="144"/>
      <c r="J223" s="144"/>
      <c r="K223" s="144"/>
      <c r="L223" s="144"/>
      <c r="M223" s="144"/>
      <c r="N223" s="144"/>
      <c r="O223" s="144">
        <v>1</v>
      </c>
      <c r="P223" s="144"/>
      <c r="Q223" s="144"/>
      <c r="R223" s="167">
        <f t="shared" si="17"/>
        <v>1</v>
      </c>
    </row>
    <row r="224" spans="1:18" s="20" customFormat="1" ht="15" customHeight="1">
      <c r="A224" s="105" t="s">
        <v>41</v>
      </c>
      <c r="B224" s="10" t="s">
        <v>253</v>
      </c>
      <c r="C224" s="8">
        <v>1</v>
      </c>
      <c r="D224" s="142">
        <v>115</v>
      </c>
      <c r="E224" s="142">
        <v>15</v>
      </c>
      <c r="F224" s="142">
        <f t="shared" si="18"/>
        <v>169</v>
      </c>
      <c r="G224" s="144"/>
      <c r="H224" s="144"/>
      <c r="I224" s="144"/>
      <c r="J224" s="144"/>
      <c r="K224" s="144"/>
      <c r="L224" s="144"/>
      <c r="M224" s="144"/>
      <c r="N224" s="144"/>
      <c r="O224" s="144">
        <v>1</v>
      </c>
      <c r="P224" s="144"/>
      <c r="Q224" s="144"/>
      <c r="R224" s="167">
        <f t="shared" si="17"/>
        <v>1</v>
      </c>
    </row>
    <row r="225" spans="1:18" s="20" customFormat="1" ht="15" customHeight="1">
      <c r="A225" s="105" t="s">
        <v>42</v>
      </c>
      <c r="B225" s="10" t="s">
        <v>254</v>
      </c>
      <c r="C225" s="8">
        <v>2</v>
      </c>
      <c r="D225" s="142">
        <v>27.5</v>
      </c>
      <c r="E225" s="142">
        <v>10</v>
      </c>
      <c r="F225" s="142">
        <f t="shared" si="18"/>
        <v>97.5</v>
      </c>
      <c r="G225" s="144"/>
      <c r="H225" s="144"/>
      <c r="I225" s="144"/>
      <c r="J225" s="144"/>
      <c r="K225" s="144"/>
      <c r="L225" s="144"/>
      <c r="M225" s="144"/>
      <c r="N225" s="144"/>
      <c r="O225" s="144">
        <v>1</v>
      </c>
      <c r="P225" s="144"/>
      <c r="Q225" s="144"/>
      <c r="R225" s="167">
        <f t="shared" si="17"/>
        <v>1</v>
      </c>
    </row>
    <row r="226" spans="1:18" s="20" customFormat="1" ht="15" customHeight="1">
      <c r="A226" s="105" t="s">
        <v>525</v>
      </c>
      <c r="B226" s="10" t="s">
        <v>255</v>
      </c>
      <c r="C226" s="8">
        <v>1</v>
      </c>
      <c r="D226" s="142">
        <v>24.5</v>
      </c>
      <c r="E226" s="142">
        <v>10</v>
      </c>
      <c r="F226" s="142">
        <f t="shared" si="18"/>
        <v>44.85</v>
      </c>
      <c r="G226" s="144"/>
      <c r="H226" s="144"/>
      <c r="I226" s="144"/>
      <c r="J226" s="144"/>
      <c r="K226" s="144"/>
      <c r="L226" s="144"/>
      <c r="M226" s="144"/>
      <c r="N226" s="144"/>
      <c r="O226" s="144">
        <v>1</v>
      </c>
      <c r="P226" s="144"/>
      <c r="Q226" s="144"/>
      <c r="R226" s="167">
        <f t="shared" si="17"/>
        <v>1</v>
      </c>
    </row>
    <row r="227" spans="1:18" s="20" customFormat="1" ht="15" customHeight="1">
      <c r="A227" s="105" t="s">
        <v>43</v>
      </c>
      <c r="B227" s="10" t="s">
        <v>256</v>
      </c>
      <c r="C227" s="8">
        <v>9</v>
      </c>
      <c r="D227" s="142">
        <v>22</v>
      </c>
      <c r="E227" s="142">
        <v>10</v>
      </c>
      <c r="F227" s="142">
        <f t="shared" si="18"/>
        <v>374.40000000000003</v>
      </c>
      <c r="G227" s="144"/>
      <c r="H227" s="144"/>
      <c r="I227" s="144"/>
      <c r="J227" s="144"/>
      <c r="K227" s="144"/>
      <c r="L227" s="144"/>
      <c r="M227" s="144"/>
      <c r="N227" s="144"/>
      <c r="O227" s="144">
        <v>1</v>
      </c>
      <c r="P227" s="144"/>
      <c r="Q227" s="144"/>
      <c r="R227" s="167">
        <f t="shared" si="17"/>
        <v>1</v>
      </c>
    </row>
    <row r="228" spans="1:18" s="20" customFormat="1" ht="15" customHeight="1">
      <c r="A228" s="105" t="s">
        <v>44</v>
      </c>
      <c r="B228" s="10" t="s">
        <v>257</v>
      </c>
      <c r="C228" s="8">
        <v>8</v>
      </c>
      <c r="D228" s="142">
        <v>19</v>
      </c>
      <c r="E228" s="142">
        <v>10</v>
      </c>
      <c r="F228" s="142">
        <f t="shared" si="18"/>
        <v>301.6</v>
      </c>
      <c r="G228" s="144"/>
      <c r="H228" s="144"/>
      <c r="I228" s="144"/>
      <c r="J228" s="144"/>
      <c r="K228" s="144"/>
      <c r="L228" s="144"/>
      <c r="M228" s="144"/>
      <c r="N228" s="144"/>
      <c r="O228" s="144">
        <v>1</v>
      </c>
      <c r="P228" s="144"/>
      <c r="Q228" s="144"/>
      <c r="R228" s="167">
        <f t="shared" si="17"/>
        <v>1</v>
      </c>
    </row>
    <row r="229" spans="1:18" s="20" customFormat="1" ht="15" customHeight="1">
      <c r="A229" s="105" t="s">
        <v>45</v>
      </c>
      <c r="B229" s="10" t="s">
        <v>258</v>
      </c>
      <c r="C229" s="8">
        <v>12</v>
      </c>
      <c r="D229" s="142">
        <v>14</v>
      </c>
      <c r="E229" s="142">
        <v>10</v>
      </c>
      <c r="F229" s="142">
        <f t="shared" si="18"/>
        <v>374.40000000000003</v>
      </c>
      <c r="G229" s="144"/>
      <c r="H229" s="144"/>
      <c r="I229" s="144"/>
      <c r="J229" s="144"/>
      <c r="K229" s="144"/>
      <c r="L229" s="144"/>
      <c r="M229" s="144"/>
      <c r="N229" s="144"/>
      <c r="O229" s="144">
        <v>1</v>
      </c>
      <c r="P229" s="144"/>
      <c r="Q229" s="144"/>
      <c r="R229" s="167">
        <f t="shared" si="17"/>
        <v>1</v>
      </c>
    </row>
    <row r="230" spans="1:18" s="20" customFormat="1" ht="15" customHeight="1">
      <c r="A230" s="115"/>
      <c r="B230" s="19" t="s">
        <v>237</v>
      </c>
      <c r="C230" s="8"/>
      <c r="D230" s="143"/>
      <c r="E230" s="142"/>
      <c r="F230" s="142"/>
      <c r="G230" s="144"/>
      <c r="H230" s="144"/>
      <c r="I230" s="144"/>
      <c r="J230" s="144"/>
      <c r="K230" s="144"/>
      <c r="L230" s="144"/>
      <c r="M230" s="144"/>
      <c r="N230" s="144"/>
      <c r="O230" s="144"/>
      <c r="P230" s="144"/>
      <c r="Q230" s="144"/>
      <c r="R230" s="167"/>
    </row>
    <row r="231" spans="1:18" s="20" customFormat="1" ht="15" customHeight="1">
      <c r="A231" s="105" t="s">
        <v>46</v>
      </c>
      <c r="B231" s="10" t="s">
        <v>439</v>
      </c>
      <c r="C231" s="8">
        <v>8</v>
      </c>
      <c r="D231" s="142">
        <v>1077.87</v>
      </c>
      <c r="E231" s="142">
        <v>32</v>
      </c>
      <c r="F231" s="142">
        <f aca="true" t="shared" si="19" ref="F231:F258">(E231+D231)*C231*1.175</f>
        <v>10432.778</v>
      </c>
      <c r="G231" s="144"/>
      <c r="H231" s="144"/>
      <c r="I231" s="144"/>
      <c r="J231" s="144"/>
      <c r="K231" s="144"/>
      <c r="L231" s="144"/>
      <c r="M231" s="144"/>
      <c r="N231" s="144"/>
      <c r="O231" s="144"/>
      <c r="P231" s="144">
        <v>0.5</v>
      </c>
      <c r="Q231" s="144">
        <v>0.5</v>
      </c>
      <c r="R231" s="167">
        <f aca="true" t="shared" si="20" ref="R231:R240">Q231+P231+O231+N231+M231+L231+K231+J231+I231+H231+G231</f>
        <v>1</v>
      </c>
    </row>
    <row r="232" spans="1:18" s="20" customFormat="1" ht="15" customHeight="1">
      <c r="A232" s="105" t="s">
        <v>47</v>
      </c>
      <c r="B232" s="10" t="s">
        <v>440</v>
      </c>
      <c r="C232" s="8">
        <v>3</v>
      </c>
      <c r="D232" s="142">
        <v>1276.24</v>
      </c>
      <c r="E232" s="142">
        <v>38</v>
      </c>
      <c r="F232" s="142">
        <f t="shared" si="19"/>
        <v>4632.696000000001</v>
      </c>
      <c r="G232" s="144"/>
      <c r="H232" s="144"/>
      <c r="I232" s="144"/>
      <c r="J232" s="144"/>
      <c r="K232" s="144"/>
      <c r="L232" s="144"/>
      <c r="M232" s="144"/>
      <c r="N232" s="144"/>
      <c r="O232" s="144"/>
      <c r="P232" s="144">
        <v>0.5</v>
      </c>
      <c r="Q232" s="144">
        <v>0.5</v>
      </c>
      <c r="R232" s="167">
        <f t="shared" si="20"/>
        <v>1</v>
      </c>
    </row>
    <row r="233" spans="1:18" s="20" customFormat="1" ht="15" customHeight="1">
      <c r="A233" s="105" t="s">
        <v>48</v>
      </c>
      <c r="B233" s="10" t="s">
        <v>441</v>
      </c>
      <c r="C233" s="8">
        <v>3</v>
      </c>
      <c r="D233" s="142">
        <v>2184.9</v>
      </c>
      <c r="E233" s="142">
        <v>65</v>
      </c>
      <c r="F233" s="142">
        <f t="shared" si="19"/>
        <v>7930.897500000001</v>
      </c>
      <c r="G233" s="144"/>
      <c r="H233" s="144"/>
      <c r="I233" s="144"/>
      <c r="J233" s="144"/>
      <c r="K233" s="144"/>
      <c r="L233" s="144"/>
      <c r="M233" s="144"/>
      <c r="N233" s="144"/>
      <c r="O233" s="144"/>
      <c r="P233" s="144">
        <v>0.5</v>
      </c>
      <c r="Q233" s="144">
        <v>0.5</v>
      </c>
      <c r="R233" s="167">
        <f t="shared" si="20"/>
        <v>1</v>
      </c>
    </row>
    <row r="234" spans="1:18" s="20" customFormat="1" ht="15" customHeight="1">
      <c r="A234" s="105" t="s">
        <v>49</v>
      </c>
      <c r="B234" s="10" t="s">
        <v>442</v>
      </c>
      <c r="C234" s="8">
        <v>2</v>
      </c>
      <c r="D234" s="142">
        <v>742.87</v>
      </c>
      <c r="E234" s="142">
        <v>20</v>
      </c>
      <c r="F234" s="142">
        <f t="shared" si="19"/>
        <v>1792.7445</v>
      </c>
      <c r="G234" s="144"/>
      <c r="H234" s="144"/>
      <c r="I234" s="144"/>
      <c r="J234" s="144"/>
      <c r="K234" s="144"/>
      <c r="L234" s="144"/>
      <c r="M234" s="144"/>
      <c r="N234" s="144"/>
      <c r="O234" s="144"/>
      <c r="P234" s="144">
        <v>0.5</v>
      </c>
      <c r="Q234" s="144">
        <v>0.5</v>
      </c>
      <c r="R234" s="167">
        <f t="shared" si="20"/>
        <v>1</v>
      </c>
    </row>
    <row r="235" spans="1:18" s="20" customFormat="1" ht="15" customHeight="1">
      <c r="A235" s="105" t="s">
        <v>50</v>
      </c>
      <c r="B235" s="10" t="s">
        <v>443</v>
      </c>
      <c r="C235" s="8">
        <v>1</v>
      </c>
      <c r="D235" s="142">
        <v>730.83</v>
      </c>
      <c r="E235" s="142">
        <v>20</v>
      </c>
      <c r="F235" s="142">
        <f t="shared" si="19"/>
        <v>882.2252500000001</v>
      </c>
      <c r="G235" s="144"/>
      <c r="H235" s="144"/>
      <c r="I235" s="144"/>
      <c r="J235" s="144"/>
      <c r="K235" s="144"/>
      <c r="L235" s="144"/>
      <c r="M235" s="144"/>
      <c r="N235" s="144"/>
      <c r="O235" s="144"/>
      <c r="P235" s="144">
        <v>0.5</v>
      </c>
      <c r="Q235" s="144">
        <v>0.5</v>
      </c>
      <c r="R235" s="167">
        <f t="shared" si="20"/>
        <v>1</v>
      </c>
    </row>
    <row r="236" spans="1:18" s="20" customFormat="1" ht="15" customHeight="1">
      <c r="A236" s="105" t="s">
        <v>51</v>
      </c>
      <c r="B236" s="10" t="s">
        <v>444</v>
      </c>
      <c r="C236" s="8">
        <v>9</v>
      </c>
      <c r="D236" s="142">
        <v>719.99</v>
      </c>
      <c r="E236" s="142">
        <v>20</v>
      </c>
      <c r="F236" s="142">
        <f t="shared" si="19"/>
        <v>7825.39425</v>
      </c>
      <c r="G236" s="144"/>
      <c r="H236" s="144"/>
      <c r="I236" s="144"/>
      <c r="J236" s="144"/>
      <c r="K236" s="144"/>
      <c r="L236" s="144"/>
      <c r="M236" s="144"/>
      <c r="N236" s="144"/>
      <c r="O236" s="144"/>
      <c r="P236" s="144">
        <v>0.5</v>
      </c>
      <c r="Q236" s="144">
        <v>0.5</v>
      </c>
      <c r="R236" s="167">
        <f t="shared" si="20"/>
        <v>1</v>
      </c>
    </row>
    <row r="237" spans="1:18" s="20" customFormat="1" ht="15" customHeight="1" thickBot="1">
      <c r="A237" s="101" t="s">
        <v>52</v>
      </c>
      <c r="B237" s="102" t="s">
        <v>445</v>
      </c>
      <c r="C237" s="104">
        <v>6</v>
      </c>
      <c r="D237" s="162">
        <v>476.78</v>
      </c>
      <c r="E237" s="162">
        <v>15</v>
      </c>
      <c r="F237" s="162">
        <f t="shared" si="19"/>
        <v>3467.049</v>
      </c>
      <c r="G237" s="177"/>
      <c r="H237" s="177"/>
      <c r="I237" s="177"/>
      <c r="J237" s="177"/>
      <c r="K237" s="177"/>
      <c r="L237" s="177"/>
      <c r="M237" s="177"/>
      <c r="N237" s="177"/>
      <c r="O237" s="177"/>
      <c r="P237" s="177">
        <v>0.5</v>
      </c>
      <c r="Q237" s="177">
        <v>0.5</v>
      </c>
      <c r="R237" s="178">
        <f t="shared" si="20"/>
        <v>1</v>
      </c>
    </row>
    <row r="238" spans="1:18" s="20" customFormat="1" ht="15" customHeight="1" thickTop="1">
      <c r="A238" s="110" t="s">
        <v>53</v>
      </c>
      <c r="B238" s="111" t="s">
        <v>446</v>
      </c>
      <c r="C238" s="113">
        <v>12</v>
      </c>
      <c r="D238" s="163">
        <v>476.78</v>
      </c>
      <c r="E238" s="163">
        <v>15</v>
      </c>
      <c r="F238" s="163">
        <f t="shared" si="19"/>
        <v>6934.098</v>
      </c>
      <c r="G238" s="179"/>
      <c r="H238" s="179"/>
      <c r="I238" s="179"/>
      <c r="J238" s="179"/>
      <c r="K238" s="179"/>
      <c r="L238" s="179"/>
      <c r="M238" s="179"/>
      <c r="N238" s="179"/>
      <c r="O238" s="179"/>
      <c r="P238" s="179">
        <v>0.5</v>
      </c>
      <c r="Q238" s="179">
        <v>0.5</v>
      </c>
      <c r="R238" s="180">
        <f t="shared" si="20"/>
        <v>1</v>
      </c>
    </row>
    <row r="239" spans="1:18" s="20" customFormat="1" ht="15" customHeight="1">
      <c r="A239" s="115"/>
      <c r="B239" s="19" t="s">
        <v>238</v>
      </c>
      <c r="C239" s="8"/>
      <c r="D239" s="143"/>
      <c r="E239" s="142"/>
      <c r="F239" s="142">
        <f t="shared" si="19"/>
        <v>0</v>
      </c>
      <c r="G239" s="144"/>
      <c r="H239" s="144"/>
      <c r="I239" s="144"/>
      <c r="J239" s="144"/>
      <c r="K239" s="144"/>
      <c r="L239" s="144"/>
      <c r="M239" s="144"/>
      <c r="N239" s="144"/>
      <c r="O239" s="144"/>
      <c r="P239" s="144"/>
      <c r="Q239" s="144"/>
      <c r="R239" s="167"/>
    </row>
    <row r="240" spans="1:18" s="20" customFormat="1" ht="15" customHeight="1">
      <c r="A240" s="105" t="s">
        <v>54</v>
      </c>
      <c r="B240" s="10" t="s">
        <v>420</v>
      </c>
      <c r="C240" s="8">
        <v>31</v>
      </c>
      <c r="D240" s="142">
        <v>1392.7</v>
      </c>
      <c r="E240" s="142">
        <v>41.78</v>
      </c>
      <c r="F240" s="142">
        <f t="shared" si="19"/>
        <v>52250.934</v>
      </c>
      <c r="G240" s="144"/>
      <c r="H240" s="144"/>
      <c r="I240" s="144"/>
      <c r="J240" s="144"/>
      <c r="K240" s="144"/>
      <c r="L240" s="144"/>
      <c r="M240" s="144"/>
      <c r="N240" s="144"/>
      <c r="O240" s="144"/>
      <c r="P240" s="144">
        <v>0.5</v>
      </c>
      <c r="Q240" s="144">
        <v>0.5</v>
      </c>
      <c r="R240" s="167">
        <f t="shared" si="20"/>
        <v>1</v>
      </c>
    </row>
    <row r="241" spans="1:18" s="20" customFormat="1" ht="15" customHeight="1">
      <c r="A241" s="105" t="s">
        <v>55</v>
      </c>
      <c r="B241" s="10" t="s">
        <v>421</v>
      </c>
      <c r="C241" s="8">
        <v>11</v>
      </c>
      <c r="D241" s="142">
        <v>1384.47</v>
      </c>
      <c r="E241" s="142">
        <v>41</v>
      </c>
      <c r="F241" s="142">
        <f t="shared" si="19"/>
        <v>18424.19975</v>
      </c>
      <c r="G241" s="144"/>
      <c r="H241" s="144"/>
      <c r="I241" s="144"/>
      <c r="J241" s="144"/>
      <c r="K241" s="144"/>
      <c r="L241" s="144"/>
      <c r="M241" s="144"/>
      <c r="N241" s="144"/>
      <c r="O241" s="144"/>
      <c r="P241" s="144">
        <v>0.5</v>
      </c>
      <c r="Q241" s="144">
        <v>0.5</v>
      </c>
      <c r="R241" s="167">
        <f aca="true" t="shared" si="21" ref="R241:R258">Q241+P241+O241+N241+M241+L241+K241+J241+I241+H241+G241</f>
        <v>1</v>
      </c>
    </row>
    <row r="242" spans="1:18" s="20" customFormat="1" ht="15" customHeight="1">
      <c r="A242" s="105" t="s">
        <v>56</v>
      </c>
      <c r="B242" s="10" t="s">
        <v>422</v>
      </c>
      <c r="C242" s="8">
        <v>20</v>
      </c>
      <c r="D242" s="142">
        <v>1784.15</v>
      </c>
      <c r="E242" s="142">
        <v>53</v>
      </c>
      <c r="F242" s="142">
        <f t="shared" si="19"/>
        <v>43173.025</v>
      </c>
      <c r="G242" s="144"/>
      <c r="H242" s="144"/>
      <c r="I242" s="144"/>
      <c r="J242" s="144"/>
      <c r="K242" s="144"/>
      <c r="L242" s="144"/>
      <c r="M242" s="144"/>
      <c r="N242" s="144"/>
      <c r="O242" s="144"/>
      <c r="P242" s="144">
        <v>0.5</v>
      </c>
      <c r="Q242" s="144">
        <v>0.5</v>
      </c>
      <c r="R242" s="167">
        <f t="shared" si="21"/>
        <v>1</v>
      </c>
    </row>
    <row r="243" spans="1:18" s="20" customFormat="1" ht="15" customHeight="1">
      <c r="A243" s="105" t="s">
        <v>57</v>
      </c>
      <c r="B243" s="10" t="s">
        <v>423</v>
      </c>
      <c r="C243" s="8">
        <v>6</v>
      </c>
      <c r="D243" s="142">
        <v>1248.5</v>
      </c>
      <c r="E243" s="142">
        <v>37</v>
      </c>
      <c r="F243" s="142">
        <f t="shared" si="19"/>
        <v>9062.775</v>
      </c>
      <c r="G243" s="144"/>
      <c r="H243" s="144"/>
      <c r="I243" s="144"/>
      <c r="J243" s="144"/>
      <c r="K243" s="144"/>
      <c r="L243" s="144"/>
      <c r="M243" s="144"/>
      <c r="N243" s="144"/>
      <c r="O243" s="144"/>
      <c r="P243" s="144">
        <v>0.5</v>
      </c>
      <c r="Q243" s="144">
        <v>0.5</v>
      </c>
      <c r="R243" s="167">
        <f t="shared" si="21"/>
        <v>1</v>
      </c>
    </row>
    <row r="244" spans="1:18" s="20" customFormat="1" ht="15" customHeight="1">
      <c r="A244" s="105" t="s">
        <v>58</v>
      </c>
      <c r="B244" s="10" t="s">
        <v>424</v>
      </c>
      <c r="C244" s="8">
        <v>1</v>
      </c>
      <c r="D244" s="142">
        <v>1310.3</v>
      </c>
      <c r="E244" s="142">
        <v>40</v>
      </c>
      <c r="F244" s="142">
        <f t="shared" si="19"/>
        <v>1586.6025</v>
      </c>
      <c r="G244" s="144"/>
      <c r="H244" s="144"/>
      <c r="I244" s="144"/>
      <c r="J244" s="144"/>
      <c r="K244" s="144"/>
      <c r="L244" s="144"/>
      <c r="M244" s="144"/>
      <c r="N244" s="144"/>
      <c r="O244" s="144"/>
      <c r="P244" s="144">
        <v>0.5</v>
      </c>
      <c r="Q244" s="144">
        <v>0.5</v>
      </c>
      <c r="R244" s="167">
        <f t="shared" si="21"/>
        <v>1</v>
      </c>
    </row>
    <row r="245" spans="1:18" s="20" customFormat="1" ht="15" customHeight="1">
      <c r="A245" s="105" t="s">
        <v>59</v>
      </c>
      <c r="B245" s="10" t="s">
        <v>425</v>
      </c>
      <c r="C245" s="8">
        <v>1</v>
      </c>
      <c r="D245" s="142">
        <v>1227.89</v>
      </c>
      <c r="E245" s="142">
        <v>37</v>
      </c>
      <c r="F245" s="142">
        <f t="shared" si="19"/>
        <v>1486.2457500000003</v>
      </c>
      <c r="G245" s="144"/>
      <c r="H245" s="144"/>
      <c r="I245" s="144"/>
      <c r="J245" s="144"/>
      <c r="K245" s="144"/>
      <c r="L245" s="144"/>
      <c r="M245" s="144"/>
      <c r="N245" s="144"/>
      <c r="O245" s="144"/>
      <c r="P245" s="144">
        <v>0.5</v>
      </c>
      <c r="Q245" s="144">
        <v>0.5</v>
      </c>
      <c r="R245" s="167">
        <f t="shared" si="21"/>
        <v>1</v>
      </c>
    </row>
    <row r="246" spans="1:18" s="20" customFormat="1" ht="15" customHeight="1">
      <c r="A246" s="105" t="s">
        <v>60</v>
      </c>
      <c r="B246" s="10" t="s">
        <v>426</v>
      </c>
      <c r="C246" s="8">
        <v>1</v>
      </c>
      <c r="D246" s="142">
        <v>754.04</v>
      </c>
      <c r="E246" s="142">
        <v>23</v>
      </c>
      <c r="F246" s="142">
        <f t="shared" si="19"/>
        <v>913.022</v>
      </c>
      <c r="G246" s="144"/>
      <c r="H246" s="144"/>
      <c r="I246" s="144"/>
      <c r="J246" s="144"/>
      <c r="K246" s="144"/>
      <c r="L246" s="144"/>
      <c r="M246" s="144"/>
      <c r="N246" s="144"/>
      <c r="O246" s="144"/>
      <c r="P246" s="144">
        <v>0.5</v>
      </c>
      <c r="Q246" s="144">
        <v>0.5</v>
      </c>
      <c r="R246" s="167">
        <f t="shared" si="21"/>
        <v>1</v>
      </c>
    </row>
    <row r="247" spans="1:18" s="20" customFormat="1" ht="15" customHeight="1">
      <c r="A247" s="105" t="s">
        <v>526</v>
      </c>
      <c r="B247" s="10" t="s">
        <v>427</v>
      </c>
      <c r="C247" s="8">
        <v>1</v>
      </c>
      <c r="D247" s="142">
        <v>2102.4</v>
      </c>
      <c r="E247" s="142">
        <v>70</v>
      </c>
      <c r="F247" s="142">
        <f t="shared" si="19"/>
        <v>2552.57</v>
      </c>
      <c r="G247" s="144"/>
      <c r="H247" s="144"/>
      <c r="I247" s="144"/>
      <c r="J247" s="144"/>
      <c r="K247" s="144"/>
      <c r="L247" s="144"/>
      <c r="M247" s="144"/>
      <c r="N247" s="144"/>
      <c r="O247" s="144"/>
      <c r="P247" s="144">
        <v>0.5</v>
      </c>
      <c r="Q247" s="144">
        <v>0.5</v>
      </c>
      <c r="R247" s="167">
        <f t="shared" si="21"/>
        <v>1</v>
      </c>
    </row>
    <row r="248" spans="1:18" s="20" customFormat="1" ht="15" customHeight="1">
      <c r="A248" s="105" t="s">
        <v>527</v>
      </c>
      <c r="B248" s="10" t="s">
        <v>428</v>
      </c>
      <c r="C248" s="8">
        <v>2</v>
      </c>
      <c r="D248" s="142">
        <v>2628.83</v>
      </c>
      <c r="E248" s="142">
        <v>78</v>
      </c>
      <c r="F248" s="142">
        <f t="shared" si="19"/>
        <v>6361.0505</v>
      </c>
      <c r="G248" s="144"/>
      <c r="H248" s="144"/>
      <c r="I248" s="144"/>
      <c r="J248" s="144"/>
      <c r="K248" s="144"/>
      <c r="L248" s="144"/>
      <c r="M248" s="144"/>
      <c r="N248" s="144"/>
      <c r="O248" s="144"/>
      <c r="P248" s="144">
        <v>0.5</v>
      </c>
      <c r="Q248" s="144">
        <v>0.5</v>
      </c>
      <c r="R248" s="167">
        <f t="shared" si="21"/>
        <v>1</v>
      </c>
    </row>
    <row r="249" spans="1:18" s="20" customFormat="1" ht="15" customHeight="1">
      <c r="A249" s="105" t="s">
        <v>61</v>
      </c>
      <c r="B249" s="10" t="s">
        <v>429</v>
      </c>
      <c r="C249" s="8">
        <v>5</v>
      </c>
      <c r="D249" s="142">
        <v>815.84</v>
      </c>
      <c r="E249" s="142">
        <v>25</v>
      </c>
      <c r="F249" s="142">
        <f t="shared" si="19"/>
        <v>4939.935</v>
      </c>
      <c r="G249" s="144"/>
      <c r="H249" s="144"/>
      <c r="I249" s="144"/>
      <c r="J249" s="144"/>
      <c r="K249" s="144"/>
      <c r="L249" s="144"/>
      <c r="M249" s="144"/>
      <c r="N249" s="144"/>
      <c r="O249" s="144"/>
      <c r="P249" s="144">
        <v>0.5</v>
      </c>
      <c r="Q249" s="144">
        <v>0.5</v>
      </c>
      <c r="R249" s="167">
        <f t="shared" si="21"/>
        <v>1</v>
      </c>
    </row>
    <row r="250" spans="1:18" s="20" customFormat="1" ht="15" customHeight="1">
      <c r="A250" s="105" t="s">
        <v>62</v>
      </c>
      <c r="B250" s="10" t="s">
        <v>430</v>
      </c>
      <c r="C250" s="8">
        <v>1</v>
      </c>
      <c r="D250" s="142">
        <v>836.44</v>
      </c>
      <c r="E250" s="142">
        <v>25</v>
      </c>
      <c r="F250" s="142">
        <f t="shared" si="19"/>
        <v>1012.1920000000001</v>
      </c>
      <c r="G250" s="144"/>
      <c r="H250" s="144"/>
      <c r="I250" s="144"/>
      <c r="J250" s="144"/>
      <c r="K250" s="144"/>
      <c r="L250" s="144"/>
      <c r="M250" s="144"/>
      <c r="N250" s="144"/>
      <c r="O250" s="144"/>
      <c r="P250" s="144">
        <v>0.5</v>
      </c>
      <c r="Q250" s="144">
        <v>0.5</v>
      </c>
      <c r="R250" s="167">
        <f t="shared" si="21"/>
        <v>1</v>
      </c>
    </row>
    <row r="251" spans="1:18" s="20" customFormat="1" ht="15" customHeight="1">
      <c r="A251" s="105" t="s">
        <v>63</v>
      </c>
      <c r="B251" s="10" t="s">
        <v>431</v>
      </c>
      <c r="C251" s="8">
        <v>1</v>
      </c>
      <c r="D251" s="142">
        <v>1186.69</v>
      </c>
      <c r="E251" s="142">
        <v>37</v>
      </c>
      <c r="F251" s="142">
        <f t="shared" si="19"/>
        <v>1437.8357500000002</v>
      </c>
      <c r="G251" s="144"/>
      <c r="H251" s="144"/>
      <c r="I251" s="144"/>
      <c r="J251" s="144"/>
      <c r="K251" s="144"/>
      <c r="L251" s="144"/>
      <c r="M251" s="144"/>
      <c r="N251" s="144"/>
      <c r="O251" s="144"/>
      <c r="P251" s="144">
        <v>0.5</v>
      </c>
      <c r="Q251" s="144">
        <v>0.5</v>
      </c>
      <c r="R251" s="167">
        <f t="shared" si="21"/>
        <v>1</v>
      </c>
    </row>
    <row r="252" spans="1:18" s="20" customFormat="1" ht="15" customHeight="1">
      <c r="A252" s="105" t="s">
        <v>64</v>
      </c>
      <c r="B252" s="10" t="s">
        <v>432</v>
      </c>
      <c r="C252" s="8">
        <v>5</v>
      </c>
      <c r="D252" s="142">
        <v>980.66</v>
      </c>
      <c r="E252" s="142">
        <v>29</v>
      </c>
      <c r="F252" s="142">
        <f t="shared" si="19"/>
        <v>5931.7525000000005</v>
      </c>
      <c r="G252" s="144"/>
      <c r="H252" s="144"/>
      <c r="I252" s="144"/>
      <c r="J252" s="144"/>
      <c r="K252" s="144"/>
      <c r="L252" s="144"/>
      <c r="M252" s="144"/>
      <c r="N252" s="144"/>
      <c r="O252" s="144"/>
      <c r="P252" s="144">
        <v>0.5</v>
      </c>
      <c r="Q252" s="144">
        <v>0.5</v>
      </c>
      <c r="R252" s="167">
        <f t="shared" si="21"/>
        <v>1</v>
      </c>
    </row>
    <row r="253" spans="1:18" s="20" customFormat="1" ht="15" customHeight="1">
      <c r="A253" s="105" t="s">
        <v>65</v>
      </c>
      <c r="B253" s="10" t="s">
        <v>433</v>
      </c>
      <c r="C253" s="8">
        <v>1</v>
      </c>
      <c r="D253" s="142">
        <v>1145.47</v>
      </c>
      <c r="E253" s="142">
        <v>37</v>
      </c>
      <c r="F253" s="142">
        <f t="shared" si="19"/>
        <v>1389.40225</v>
      </c>
      <c r="G253" s="144"/>
      <c r="H253" s="144"/>
      <c r="I253" s="144"/>
      <c r="J253" s="144"/>
      <c r="K253" s="144"/>
      <c r="L253" s="144"/>
      <c r="M253" s="144"/>
      <c r="N253" s="144"/>
      <c r="O253" s="144"/>
      <c r="P253" s="144">
        <v>0.5</v>
      </c>
      <c r="Q253" s="144">
        <v>0.5</v>
      </c>
      <c r="R253" s="167">
        <f t="shared" si="21"/>
        <v>1</v>
      </c>
    </row>
    <row r="254" spans="1:18" s="20" customFormat="1" ht="15" customHeight="1">
      <c r="A254" s="105" t="s">
        <v>66</v>
      </c>
      <c r="B254" s="10" t="s">
        <v>434</v>
      </c>
      <c r="C254" s="8">
        <v>1</v>
      </c>
      <c r="D254" s="142">
        <v>1310.28</v>
      </c>
      <c r="E254" s="142">
        <v>40</v>
      </c>
      <c r="F254" s="142">
        <f t="shared" si="19"/>
        <v>1586.579</v>
      </c>
      <c r="G254" s="144"/>
      <c r="H254" s="144"/>
      <c r="I254" s="144"/>
      <c r="J254" s="144"/>
      <c r="K254" s="144"/>
      <c r="L254" s="144"/>
      <c r="M254" s="144"/>
      <c r="N254" s="144"/>
      <c r="O254" s="144"/>
      <c r="P254" s="144">
        <v>0.5</v>
      </c>
      <c r="Q254" s="144">
        <v>0.5</v>
      </c>
      <c r="R254" s="167">
        <f t="shared" si="21"/>
        <v>1</v>
      </c>
    </row>
    <row r="255" spans="1:18" s="20" customFormat="1" ht="15" customHeight="1">
      <c r="A255" s="105" t="s">
        <v>67</v>
      </c>
      <c r="B255" s="10" t="s">
        <v>435</v>
      </c>
      <c r="C255" s="8">
        <v>4</v>
      </c>
      <c r="D255" s="142">
        <v>918.86</v>
      </c>
      <c r="E255" s="142">
        <v>29</v>
      </c>
      <c r="F255" s="142">
        <f t="shared" si="19"/>
        <v>4454.942</v>
      </c>
      <c r="G255" s="144"/>
      <c r="H255" s="144"/>
      <c r="I255" s="144"/>
      <c r="J255" s="144"/>
      <c r="K255" s="144"/>
      <c r="L255" s="144"/>
      <c r="M255" s="144"/>
      <c r="N255" s="144"/>
      <c r="O255" s="144"/>
      <c r="P255" s="144">
        <v>0.5</v>
      </c>
      <c r="Q255" s="144">
        <v>0.5</v>
      </c>
      <c r="R255" s="167">
        <f t="shared" si="21"/>
        <v>1</v>
      </c>
    </row>
    <row r="256" spans="1:18" s="20" customFormat="1" ht="15" customHeight="1">
      <c r="A256" s="105" t="s">
        <v>68</v>
      </c>
      <c r="B256" s="10" t="s">
        <v>436</v>
      </c>
      <c r="C256" s="8">
        <v>1</v>
      </c>
      <c r="D256" s="142">
        <v>939.46</v>
      </c>
      <c r="E256" s="142">
        <v>29</v>
      </c>
      <c r="F256" s="142">
        <f t="shared" si="19"/>
        <v>1137.9405000000002</v>
      </c>
      <c r="G256" s="144"/>
      <c r="H256" s="144"/>
      <c r="I256" s="144"/>
      <c r="J256" s="144"/>
      <c r="K256" s="144"/>
      <c r="L256" s="144"/>
      <c r="M256" s="144"/>
      <c r="N256" s="144"/>
      <c r="O256" s="144"/>
      <c r="P256" s="144">
        <v>0.5</v>
      </c>
      <c r="Q256" s="144">
        <v>0.5</v>
      </c>
      <c r="R256" s="167">
        <f t="shared" si="21"/>
        <v>1</v>
      </c>
    </row>
    <row r="257" spans="1:18" s="20" customFormat="1" ht="15" customHeight="1">
      <c r="A257" s="105" t="s">
        <v>528</v>
      </c>
      <c r="B257" s="10" t="s">
        <v>437</v>
      </c>
      <c r="C257" s="8">
        <v>6</v>
      </c>
      <c r="D257" s="142">
        <v>960.06</v>
      </c>
      <c r="E257" s="142">
        <v>29</v>
      </c>
      <c r="F257" s="142">
        <f t="shared" si="19"/>
        <v>6972.873</v>
      </c>
      <c r="G257" s="144"/>
      <c r="H257" s="144"/>
      <c r="I257" s="144"/>
      <c r="J257" s="144"/>
      <c r="K257" s="144"/>
      <c r="L257" s="144"/>
      <c r="M257" s="144"/>
      <c r="N257" s="144"/>
      <c r="O257" s="144"/>
      <c r="P257" s="144">
        <v>0.5</v>
      </c>
      <c r="Q257" s="144">
        <v>0.5</v>
      </c>
      <c r="R257" s="167">
        <f t="shared" si="21"/>
        <v>1</v>
      </c>
    </row>
    <row r="258" spans="1:18" s="20" customFormat="1" ht="15" customHeight="1">
      <c r="A258" s="105" t="s">
        <v>529</v>
      </c>
      <c r="B258" s="10" t="s">
        <v>438</v>
      </c>
      <c r="C258" s="8">
        <v>4</v>
      </c>
      <c r="D258" s="142">
        <v>980.66</v>
      </c>
      <c r="E258" s="142">
        <v>29</v>
      </c>
      <c r="F258" s="142">
        <f t="shared" si="19"/>
        <v>4745.402</v>
      </c>
      <c r="G258" s="144"/>
      <c r="H258" s="144"/>
      <c r="I258" s="144"/>
      <c r="J258" s="144"/>
      <c r="K258" s="144"/>
      <c r="L258" s="144"/>
      <c r="M258" s="144"/>
      <c r="N258" s="144"/>
      <c r="O258" s="144"/>
      <c r="P258" s="144">
        <v>0.5</v>
      </c>
      <c r="Q258" s="144">
        <v>0.5</v>
      </c>
      <c r="R258" s="167">
        <f t="shared" si="21"/>
        <v>1</v>
      </c>
    </row>
    <row r="259" spans="1:18" s="20" customFormat="1" ht="15" customHeight="1">
      <c r="A259" s="115"/>
      <c r="B259" s="19" t="s">
        <v>134</v>
      </c>
      <c r="C259" s="8"/>
      <c r="D259" s="143">
        <f>SUMPRODUCT(D203:D258,C203:C258)*1.181185217</f>
        <v>217478.86539401422</v>
      </c>
      <c r="E259" s="143">
        <f>SUMPRODUCT(E203:E258,C203:C258)*1.181185217</f>
        <v>8124.40453586506</v>
      </c>
      <c r="F259" s="143">
        <f>SUM(F203:F258)</f>
        <v>225603.26600000003</v>
      </c>
      <c r="G259" s="143">
        <f>SUMPRODUCT(G203:G258,F203:F258)</f>
        <v>0</v>
      </c>
      <c r="H259" s="143">
        <f>SUMPRODUCT(H203:H258,F203:F258)</f>
        <v>0</v>
      </c>
      <c r="I259" s="143">
        <f>SUMPRODUCT(I203:I258,F203:F258)</f>
        <v>0</v>
      </c>
      <c r="J259" s="143">
        <f>SUMPRODUCT(J203:J258,F203:F258)</f>
        <v>0</v>
      </c>
      <c r="K259" s="143">
        <f>SUMPRODUCT(K203:K258,F203:F258)</f>
        <v>0</v>
      </c>
      <c r="L259" s="143">
        <f>SUMPRODUCT(L203:L258,F203:F258)</f>
        <v>0</v>
      </c>
      <c r="M259" s="143">
        <f>SUMPRODUCT(M203:M258,F203:F258)</f>
        <v>0</v>
      </c>
      <c r="N259" s="143">
        <f>SUMPRODUCT(N203:N258,F203:F258)</f>
        <v>0</v>
      </c>
      <c r="O259" s="143">
        <f>SUMPRODUCT(O203:O258,F203:F258)</f>
        <v>12286.105000000003</v>
      </c>
      <c r="P259" s="143">
        <f>SUMPRODUCT(P203:P258,F203:F258)</f>
        <v>106658.58050000003</v>
      </c>
      <c r="Q259" s="143">
        <f>SUMPRODUCT(Q203:Q258,F203:F258)</f>
        <v>106658.58050000003</v>
      </c>
      <c r="R259" s="166">
        <f>+P259+O259+N259+M259+L259+K259+J259+I259+H259+G259+Q259</f>
        <v>225603.26600000006</v>
      </c>
    </row>
    <row r="260" spans="1:18" s="20" customFormat="1" ht="15" customHeight="1">
      <c r="A260" s="148"/>
      <c r="B260" s="28"/>
      <c r="C260" s="8"/>
      <c r="D260" s="143"/>
      <c r="E260" s="143"/>
      <c r="F260" s="143"/>
      <c r="G260" s="143"/>
      <c r="H260" s="143"/>
      <c r="I260" s="143"/>
      <c r="J260" s="143"/>
      <c r="K260" s="143"/>
      <c r="L260" s="143"/>
      <c r="M260" s="143"/>
      <c r="N260" s="143"/>
      <c r="O260" s="143"/>
      <c r="P260" s="143"/>
      <c r="Q260" s="143"/>
      <c r="R260" s="166"/>
    </row>
    <row r="261" spans="1:18" s="20" customFormat="1" ht="15" customHeight="1">
      <c r="A261" s="116" t="s">
        <v>176</v>
      </c>
      <c r="B261" s="19" t="s">
        <v>179</v>
      </c>
      <c r="C261" s="8"/>
      <c r="D261" s="143"/>
      <c r="E261" s="143"/>
      <c r="F261" s="142"/>
      <c r="G261" s="8"/>
      <c r="H261" s="142"/>
      <c r="I261" s="142"/>
      <c r="J261" s="142"/>
      <c r="K261" s="142"/>
      <c r="L261" s="142"/>
      <c r="M261" s="142"/>
      <c r="N261" s="142"/>
      <c r="O261" s="142"/>
      <c r="P261" s="142"/>
      <c r="Q261" s="142"/>
      <c r="R261" s="166" t="s">
        <v>129</v>
      </c>
    </row>
    <row r="262" spans="1:18" s="20" customFormat="1" ht="15" customHeight="1">
      <c r="A262" s="119" t="s">
        <v>21</v>
      </c>
      <c r="B262" s="10" t="s">
        <v>120</v>
      </c>
      <c r="C262" s="8">
        <v>2</v>
      </c>
      <c r="D262" s="142">
        <v>73.58</v>
      </c>
      <c r="E262" s="142">
        <v>20</v>
      </c>
      <c r="F262" s="142">
        <f aca="true" t="shared" si="22" ref="F262:F270">(E262+D262)*C262*1.3</f>
        <v>243.308</v>
      </c>
      <c r="G262" s="144"/>
      <c r="H262" s="144"/>
      <c r="I262" s="144"/>
      <c r="J262" s="144"/>
      <c r="K262" s="144"/>
      <c r="L262" s="144"/>
      <c r="M262" s="144"/>
      <c r="N262" s="144"/>
      <c r="O262" s="144">
        <v>1</v>
      </c>
      <c r="P262" s="144"/>
      <c r="Q262" s="144"/>
      <c r="R262" s="167">
        <f aca="true" t="shared" si="23" ref="R262:R270">Q262+P262+O262+N262+M262+L262+K262+J262+I262+H262+G262</f>
        <v>1</v>
      </c>
    </row>
    <row r="263" spans="1:18" s="20" customFormat="1" ht="15" customHeight="1">
      <c r="A263" s="119" t="s">
        <v>22</v>
      </c>
      <c r="B263" s="10" t="s">
        <v>214</v>
      </c>
      <c r="C263" s="8">
        <v>12</v>
      </c>
      <c r="D263" s="142">
        <v>36.79</v>
      </c>
      <c r="E263" s="142">
        <v>20</v>
      </c>
      <c r="F263" s="142">
        <f t="shared" si="22"/>
        <v>885.9240000000001</v>
      </c>
      <c r="G263" s="144"/>
      <c r="H263" s="144"/>
      <c r="I263" s="144"/>
      <c r="J263" s="144"/>
      <c r="K263" s="144"/>
      <c r="L263" s="144"/>
      <c r="M263" s="144"/>
      <c r="N263" s="144"/>
      <c r="O263" s="144">
        <v>1</v>
      </c>
      <c r="P263" s="144"/>
      <c r="Q263" s="144"/>
      <c r="R263" s="167">
        <f t="shared" si="23"/>
        <v>1</v>
      </c>
    </row>
    <row r="264" spans="1:18" s="20" customFormat="1" ht="15" customHeight="1">
      <c r="A264" s="119" t="s">
        <v>23</v>
      </c>
      <c r="B264" s="10" t="s">
        <v>212</v>
      </c>
      <c r="C264" s="8">
        <v>20</v>
      </c>
      <c r="D264" s="142">
        <v>36.79</v>
      </c>
      <c r="E264" s="142">
        <v>20</v>
      </c>
      <c r="F264" s="142">
        <f t="shared" si="22"/>
        <v>1476.54</v>
      </c>
      <c r="G264" s="144"/>
      <c r="H264" s="144"/>
      <c r="I264" s="144"/>
      <c r="J264" s="144"/>
      <c r="K264" s="144"/>
      <c r="L264" s="144"/>
      <c r="M264" s="144"/>
      <c r="N264" s="144"/>
      <c r="O264" s="144">
        <v>1</v>
      </c>
      <c r="P264" s="144"/>
      <c r="Q264" s="144"/>
      <c r="R264" s="167">
        <f t="shared" si="23"/>
        <v>1</v>
      </c>
    </row>
    <row r="265" spans="1:18" s="20" customFormat="1" ht="15" customHeight="1">
      <c r="A265" s="119" t="s">
        <v>24</v>
      </c>
      <c r="B265" s="10" t="s">
        <v>4</v>
      </c>
      <c r="C265" s="8">
        <v>26</v>
      </c>
      <c r="D265" s="142">
        <v>36.79</v>
      </c>
      <c r="E265" s="142">
        <v>20</v>
      </c>
      <c r="F265" s="142">
        <f t="shared" si="22"/>
        <v>1919.502</v>
      </c>
      <c r="G265" s="144"/>
      <c r="H265" s="144"/>
      <c r="I265" s="144"/>
      <c r="J265" s="144"/>
      <c r="K265" s="144"/>
      <c r="L265" s="144"/>
      <c r="M265" s="144"/>
      <c r="N265" s="144"/>
      <c r="O265" s="144">
        <v>1</v>
      </c>
      <c r="P265" s="144"/>
      <c r="Q265" s="144"/>
      <c r="R265" s="167">
        <f t="shared" si="23"/>
        <v>1</v>
      </c>
    </row>
    <row r="266" spans="1:18" s="20" customFormat="1" ht="15" customHeight="1">
      <c r="A266" s="119" t="s">
        <v>25</v>
      </c>
      <c r="B266" s="10" t="s">
        <v>121</v>
      </c>
      <c r="C266" s="8">
        <v>2</v>
      </c>
      <c r="D266" s="142">
        <v>155.02</v>
      </c>
      <c r="E266" s="142">
        <v>80</v>
      </c>
      <c r="F266" s="142">
        <f t="shared" si="22"/>
        <v>611.052</v>
      </c>
      <c r="G266" s="144"/>
      <c r="H266" s="144"/>
      <c r="I266" s="144"/>
      <c r="J266" s="144"/>
      <c r="K266" s="144"/>
      <c r="L266" s="144"/>
      <c r="M266" s="144"/>
      <c r="N266" s="144"/>
      <c r="O266" s="144"/>
      <c r="P266" s="144">
        <v>1</v>
      </c>
      <c r="Q266" s="144"/>
      <c r="R266" s="167">
        <f t="shared" si="23"/>
        <v>1</v>
      </c>
    </row>
    <row r="267" spans="1:18" s="20" customFormat="1" ht="15" customHeight="1">
      <c r="A267" s="119" t="s">
        <v>26</v>
      </c>
      <c r="B267" s="10" t="s">
        <v>215</v>
      </c>
      <c r="C267" s="8">
        <v>12</v>
      </c>
      <c r="D267" s="142">
        <v>77.51</v>
      </c>
      <c r="E267" s="142">
        <v>40</v>
      </c>
      <c r="F267" s="142">
        <f t="shared" si="22"/>
        <v>1833.1560000000002</v>
      </c>
      <c r="G267" s="144"/>
      <c r="H267" s="144"/>
      <c r="I267" s="144"/>
      <c r="J267" s="144"/>
      <c r="K267" s="144"/>
      <c r="L267" s="144"/>
      <c r="M267" s="144"/>
      <c r="N267" s="144"/>
      <c r="O267" s="144"/>
      <c r="P267" s="144">
        <v>1</v>
      </c>
      <c r="Q267" s="144"/>
      <c r="R267" s="167">
        <f t="shared" si="23"/>
        <v>1</v>
      </c>
    </row>
    <row r="268" spans="1:18" s="20" customFormat="1" ht="15" customHeight="1">
      <c r="A268" s="119" t="s">
        <v>27</v>
      </c>
      <c r="B268" s="10" t="s">
        <v>213</v>
      </c>
      <c r="C268" s="8">
        <v>20</v>
      </c>
      <c r="D268" s="142">
        <v>100.37</v>
      </c>
      <c r="E268" s="142">
        <v>40</v>
      </c>
      <c r="F268" s="142">
        <f t="shared" si="22"/>
        <v>3649.6200000000003</v>
      </c>
      <c r="G268" s="144"/>
      <c r="H268" s="144"/>
      <c r="I268" s="144"/>
      <c r="J268" s="144"/>
      <c r="K268" s="144"/>
      <c r="L268" s="144"/>
      <c r="M268" s="144"/>
      <c r="N268" s="144"/>
      <c r="O268" s="144"/>
      <c r="P268" s="144">
        <v>1</v>
      </c>
      <c r="Q268" s="144"/>
      <c r="R268" s="167">
        <f t="shared" si="23"/>
        <v>1</v>
      </c>
    </row>
    <row r="269" spans="1:18" s="20" customFormat="1" ht="15" customHeight="1">
      <c r="A269" s="119" t="s">
        <v>28</v>
      </c>
      <c r="B269" s="10" t="s">
        <v>3</v>
      </c>
      <c r="C269" s="8">
        <v>26</v>
      </c>
      <c r="D269" s="142">
        <v>111.52</v>
      </c>
      <c r="E269" s="142">
        <v>40</v>
      </c>
      <c r="F269" s="142">
        <f t="shared" si="22"/>
        <v>5121.375999999999</v>
      </c>
      <c r="G269" s="144"/>
      <c r="H269" s="144"/>
      <c r="I269" s="144"/>
      <c r="J269" s="144"/>
      <c r="K269" s="144"/>
      <c r="L269" s="144"/>
      <c r="M269" s="144"/>
      <c r="N269" s="144"/>
      <c r="O269" s="144"/>
      <c r="P269" s="144">
        <v>1</v>
      </c>
      <c r="Q269" s="144"/>
      <c r="R269" s="167">
        <f t="shared" si="23"/>
        <v>1</v>
      </c>
    </row>
    <row r="270" spans="1:18" s="20" customFormat="1" ht="15" customHeight="1">
      <c r="A270" s="119" t="s">
        <v>29</v>
      </c>
      <c r="B270" s="10" t="s">
        <v>183</v>
      </c>
      <c r="C270" s="8">
        <v>170</v>
      </c>
      <c r="D270" s="142">
        <v>3.64</v>
      </c>
      <c r="E270" s="142">
        <v>0.6</v>
      </c>
      <c r="F270" s="142">
        <f t="shared" si="22"/>
        <v>937.0400000000001</v>
      </c>
      <c r="G270" s="144"/>
      <c r="H270" s="144"/>
      <c r="I270" s="144"/>
      <c r="J270" s="144"/>
      <c r="K270" s="144"/>
      <c r="L270" s="144"/>
      <c r="M270" s="144"/>
      <c r="N270" s="144"/>
      <c r="O270" s="144"/>
      <c r="P270" s="144">
        <v>1</v>
      </c>
      <c r="Q270" s="144"/>
      <c r="R270" s="167">
        <f t="shared" si="23"/>
        <v>1</v>
      </c>
    </row>
    <row r="271" spans="1:18" s="20" customFormat="1" ht="15" customHeight="1">
      <c r="A271" s="115"/>
      <c r="B271" s="19" t="s">
        <v>134</v>
      </c>
      <c r="C271" s="8"/>
      <c r="D271" s="143">
        <f>SUMPRODUCT(D262:D270,C262:C270)*1.3</f>
        <v>11760.918000000001</v>
      </c>
      <c r="E271" s="143">
        <f>SUMPRODUCT(E262:E270,C262:C270)*1.3</f>
        <v>4916.6</v>
      </c>
      <c r="F271" s="143">
        <f>SUM(F262:F270)</f>
        <v>16677.518</v>
      </c>
      <c r="G271" s="143">
        <f>SUMPRODUCT(G262:G270,F262:F270)</f>
        <v>0</v>
      </c>
      <c r="H271" s="143">
        <f>SUMPRODUCT(H262:H270,F262:F270)</f>
        <v>0</v>
      </c>
      <c r="I271" s="143">
        <f>SUMPRODUCT(I262:I270,F262:F270)</f>
        <v>0</v>
      </c>
      <c r="J271" s="143">
        <f>SUMPRODUCT(J262:J270,F262:F270)</f>
        <v>0</v>
      </c>
      <c r="K271" s="143">
        <f>SUMPRODUCT(K262:K270,F262:F270)</f>
        <v>0</v>
      </c>
      <c r="L271" s="143">
        <f>SUMPRODUCT(L262:L270,F262:F270)</f>
        <v>0</v>
      </c>
      <c r="M271" s="143">
        <f>SUMPRODUCT(M262:M270,F262:F270)</f>
        <v>0</v>
      </c>
      <c r="N271" s="143">
        <f>SUMPRODUCT(N262:N270,F262:F270)</f>
        <v>0</v>
      </c>
      <c r="O271" s="143">
        <f>SUMPRODUCT(O262:O270,F262:F270)</f>
        <v>4525.273999999999</v>
      </c>
      <c r="P271" s="143">
        <f>SUMPRODUCT(P262:P270,F262:F270)</f>
        <v>12152.244</v>
      </c>
      <c r="Q271" s="143">
        <f>SUMPRODUCT(Q262:Q270,F262:F270)</f>
        <v>0</v>
      </c>
      <c r="R271" s="166">
        <f>+P271+O271+N271+M271+L271+K271+J271+I271+H271+G271+Q271</f>
        <v>16677.518</v>
      </c>
    </row>
    <row r="272" spans="1:18" s="20" customFormat="1" ht="15" customHeight="1">
      <c r="A272" s="105" t="s">
        <v>129</v>
      </c>
      <c r="B272" s="10"/>
      <c r="C272" s="8"/>
      <c r="D272" s="142"/>
      <c r="E272" s="142"/>
      <c r="F272" s="142"/>
      <c r="G272" s="8"/>
      <c r="H272" s="142"/>
      <c r="I272" s="142"/>
      <c r="J272" s="142"/>
      <c r="K272" s="142"/>
      <c r="L272" s="142"/>
      <c r="M272" s="142"/>
      <c r="N272" s="142"/>
      <c r="O272" s="142"/>
      <c r="P272" s="142"/>
      <c r="Q272" s="142"/>
      <c r="R272" s="166"/>
    </row>
    <row r="273" spans="1:18" s="20" customFormat="1" ht="15" customHeight="1">
      <c r="A273" s="116" t="s">
        <v>177</v>
      </c>
      <c r="B273" s="19" t="s">
        <v>185</v>
      </c>
      <c r="C273" s="8"/>
      <c r="D273" s="143"/>
      <c r="E273" s="143"/>
      <c r="F273" s="142"/>
      <c r="G273" s="8"/>
      <c r="H273" s="142"/>
      <c r="I273" s="142"/>
      <c r="J273" s="142"/>
      <c r="K273" s="142"/>
      <c r="L273" s="142"/>
      <c r="M273" s="142"/>
      <c r="N273" s="142"/>
      <c r="O273" s="142"/>
      <c r="P273" s="142"/>
      <c r="Q273" s="142"/>
      <c r="R273" s="166"/>
    </row>
    <row r="274" spans="1:18" s="20" customFormat="1" ht="15" customHeight="1">
      <c r="A274" s="105" t="s">
        <v>530</v>
      </c>
      <c r="B274" s="10" t="s">
        <v>344</v>
      </c>
      <c r="C274" s="8">
        <v>60</v>
      </c>
      <c r="D274" s="142">
        <v>41.9</v>
      </c>
      <c r="E274" s="142">
        <v>0</v>
      </c>
      <c r="F274" s="142">
        <f>(E274+D274)*C274*1.3</f>
        <v>3268.2000000000003</v>
      </c>
      <c r="G274" s="144"/>
      <c r="H274" s="144"/>
      <c r="I274" s="144"/>
      <c r="J274" s="144"/>
      <c r="K274" s="144"/>
      <c r="L274" s="144"/>
      <c r="M274" s="144"/>
      <c r="N274" s="144"/>
      <c r="O274" s="144"/>
      <c r="P274" s="144">
        <v>1</v>
      </c>
      <c r="Q274" s="144"/>
      <c r="R274" s="167">
        <f>Q274+P274+O274+N274+M274+L274+K274+J274+I274+H274+G274</f>
        <v>1</v>
      </c>
    </row>
    <row r="275" spans="1:18" s="20" customFormat="1" ht="15" customHeight="1">
      <c r="A275" s="105" t="s">
        <v>531</v>
      </c>
      <c r="B275" s="10" t="s">
        <v>380</v>
      </c>
      <c r="C275" s="8">
        <v>248</v>
      </c>
      <c r="D275" s="142">
        <v>3.03</v>
      </c>
      <c r="E275" s="142">
        <v>0</v>
      </c>
      <c r="F275" s="142">
        <f>(E275+D275)*C275*1.3</f>
        <v>976.872</v>
      </c>
      <c r="G275" s="144"/>
      <c r="H275" s="144"/>
      <c r="I275" s="144"/>
      <c r="J275" s="144"/>
      <c r="K275" s="144"/>
      <c r="L275" s="144"/>
      <c r="M275" s="144"/>
      <c r="N275" s="144"/>
      <c r="O275" s="144"/>
      <c r="P275" s="144">
        <v>1</v>
      </c>
      <c r="Q275" s="144"/>
      <c r="R275" s="167">
        <f>Q275+P275+O275+N275+M275+L275+K275+J275+I275+H275+G275</f>
        <v>1</v>
      </c>
    </row>
    <row r="276" spans="1:18" s="20" customFormat="1" ht="15" customHeight="1">
      <c r="A276" s="105" t="s">
        <v>532</v>
      </c>
      <c r="B276" s="10" t="s">
        <v>187</v>
      </c>
      <c r="C276" s="8">
        <v>1488</v>
      </c>
      <c r="D276" s="142">
        <v>0.05</v>
      </c>
      <c r="E276" s="142">
        <v>0</v>
      </c>
      <c r="F276" s="142">
        <f>(E276+D276)*C276*1.3</f>
        <v>96.72000000000001</v>
      </c>
      <c r="G276" s="144"/>
      <c r="H276" s="144"/>
      <c r="I276" s="144"/>
      <c r="J276" s="144"/>
      <c r="K276" s="144"/>
      <c r="L276" s="144"/>
      <c r="M276" s="144"/>
      <c r="N276" s="144"/>
      <c r="O276" s="144"/>
      <c r="P276" s="144">
        <v>1</v>
      </c>
      <c r="Q276" s="144"/>
      <c r="R276" s="167">
        <f>Q276+P276+O276+N276+M276+L276+K276+J276+I276+H276+G276</f>
        <v>1</v>
      </c>
    </row>
    <row r="277" spans="1:18" s="20" customFormat="1" ht="15" customHeight="1">
      <c r="A277" s="115" t="s">
        <v>129</v>
      </c>
      <c r="B277" s="19" t="s">
        <v>134</v>
      </c>
      <c r="C277" s="8"/>
      <c r="D277" s="143">
        <f>SUMPRODUCT(D274:D276,C274:C276)*1.3</f>
        <v>4341.792</v>
      </c>
      <c r="E277" s="143">
        <f>SUMPRODUCT(E274:E276,C274:C276)*1.3</f>
        <v>0</v>
      </c>
      <c r="F277" s="143">
        <f>SUM(F274:F276)</f>
        <v>4341.792</v>
      </c>
      <c r="G277" s="143">
        <f>SUMPRODUCT(G274:G276,F274:F276)</f>
        <v>0</v>
      </c>
      <c r="H277" s="143">
        <f>SUMPRODUCT(H274:H276)</f>
        <v>0</v>
      </c>
      <c r="I277" s="143">
        <f>SUMPRODUCT(I274:I276,F274:F276)</f>
        <v>0</v>
      </c>
      <c r="J277" s="143">
        <f>SUMPRODUCT(J274:J276,F274:F276)</f>
        <v>0</v>
      </c>
      <c r="K277" s="143">
        <f>SUMPRODUCT(K274:K276,F274:F276)</f>
        <v>0</v>
      </c>
      <c r="L277" s="143">
        <f>SUMPRODUCT(L274:L276,F274:F276)</f>
        <v>0</v>
      </c>
      <c r="M277" s="143">
        <f>SUMPRODUCT(M274:M276,F274:F276)</f>
        <v>0</v>
      </c>
      <c r="N277" s="143">
        <f>SUMPRODUCT(N274:N276,F274:F276)</f>
        <v>0</v>
      </c>
      <c r="O277" s="143">
        <f>SUMPRODUCT(O274:O276,F274:F276)</f>
        <v>0</v>
      </c>
      <c r="P277" s="143">
        <f>SUMPRODUCT(P274:P276,F274:F276)</f>
        <v>4341.792</v>
      </c>
      <c r="Q277" s="143">
        <f>SUMPRODUCT(Q274:Q276,F274:F276)</f>
        <v>0</v>
      </c>
      <c r="R277" s="166">
        <f>+P277+O277+N277+M277+L277+K277+J277+I277+H277+G277+Q277</f>
        <v>4341.792</v>
      </c>
    </row>
    <row r="278" spans="1:18" s="20" customFormat="1" ht="15" customHeight="1">
      <c r="A278" s="115"/>
      <c r="B278" s="19"/>
      <c r="C278" s="8"/>
      <c r="D278" s="143"/>
      <c r="E278" s="143"/>
      <c r="F278" s="143"/>
      <c r="G278" s="143"/>
      <c r="H278" s="143"/>
      <c r="I278" s="143"/>
      <c r="J278" s="143"/>
      <c r="K278" s="143"/>
      <c r="L278" s="143"/>
      <c r="M278" s="143"/>
      <c r="N278" s="143"/>
      <c r="O278" s="143"/>
      <c r="P278" s="143"/>
      <c r="Q278" s="143"/>
      <c r="R278" s="166"/>
    </row>
    <row r="279" spans="1:18" s="20" customFormat="1" ht="15" customHeight="1">
      <c r="A279" s="115" t="s">
        <v>178</v>
      </c>
      <c r="B279" s="19" t="s">
        <v>549</v>
      </c>
      <c r="C279" s="8"/>
      <c r="D279" s="143"/>
      <c r="E279" s="143"/>
      <c r="F279" s="143"/>
      <c r="G279" s="143"/>
      <c r="H279" s="143"/>
      <c r="I279" s="143"/>
      <c r="J279" s="143"/>
      <c r="K279" s="143"/>
      <c r="L279" s="143"/>
      <c r="M279" s="143"/>
      <c r="N279" s="143"/>
      <c r="O279" s="143"/>
      <c r="P279" s="143"/>
      <c r="Q279" s="143"/>
      <c r="R279" s="166"/>
    </row>
    <row r="280" spans="1:18" s="20" customFormat="1" ht="15" customHeight="1">
      <c r="A280" s="105" t="s">
        <v>180</v>
      </c>
      <c r="B280" s="49" t="s">
        <v>550</v>
      </c>
      <c r="C280" s="8">
        <v>1</v>
      </c>
      <c r="D280" s="146">
        <v>180</v>
      </c>
      <c r="E280" s="146">
        <v>60</v>
      </c>
      <c r="F280" s="142">
        <f>(E280+D280)*C280*1.25</f>
        <v>300</v>
      </c>
      <c r="G280" s="144"/>
      <c r="H280" s="144"/>
      <c r="I280" s="144"/>
      <c r="J280" s="144"/>
      <c r="K280" s="144"/>
      <c r="L280" s="144"/>
      <c r="M280" s="144"/>
      <c r="N280" s="144"/>
      <c r="O280" s="144"/>
      <c r="P280" s="144">
        <v>1</v>
      </c>
      <c r="Q280" s="144"/>
      <c r="R280" s="167">
        <f>Q280+P280+O280+N280+M280+L280+K280+J280+I280+H280+G280</f>
        <v>1</v>
      </c>
    </row>
    <row r="281" spans="1:18" s="20" customFormat="1" ht="15" customHeight="1">
      <c r="A281" s="105" t="s">
        <v>181</v>
      </c>
      <c r="B281" s="49" t="s">
        <v>551</v>
      </c>
      <c r="C281" s="8">
        <v>2</v>
      </c>
      <c r="D281" s="146">
        <v>37.2</v>
      </c>
      <c r="E281" s="146">
        <v>9.3</v>
      </c>
      <c r="F281" s="142">
        <f>(E281+D281)*C281*1.25</f>
        <v>116.25</v>
      </c>
      <c r="G281" s="144"/>
      <c r="H281" s="144"/>
      <c r="I281" s="144"/>
      <c r="J281" s="144"/>
      <c r="K281" s="144"/>
      <c r="L281" s="144"/>
      <c r="M281" s="144"/>
      <c r="N281" s="144"/>
      <c r="O281" s="144"/>
      <c r="P281" s="144">
        <v>1</v>
      </c>
      <c r="Q281" s="144"/>
      <c r="R281" s="167">
        <f>Q281+P281+O281+N281+M281+L281+K281+J281+I281+H281+G281</f>
        <v>1</v>
      </c>
    </row>
    <row r="282" spans="1:18" s="20" customFormat="1" ht="15" customHeight="1">
      <c r="A282" s="105" t="s">
        <v>182</v>
      </c>
      <c r="B282" s="49" t="s">
        <v>552</v>
      </c>
      <c r="C282" s="8">
        <v>1</v>
      </c>
      <c r="D282" s="146">
        <v>217</v>
      </c>
      <c r="E282" s="146">
        <v>28</v>
      </c>
      <c r="F282" s="142">
        <f>(E282+D282)*C282*1.25</f>
        <v>306.25</v>
      </c>
      <c r="G282" s="144"/>
      <c r="H282" s="144"/>
      <c r="I282" s="144"/>
      <c r="J282" s="144"/>
      <c r="K282" s="144"/>
      <c r="L282" s="144"/>
      <c r="M282" s="144"/>
      <c r="N282" s="144"/>
      <c r="O282" s="144"/>
      <c r="P282" s="144">
        <v>1</v>
      </c>
      <c r="Q282" s="144"/>
      <c r="R282" s="167">
        <f>Q282+P282+O282+N282+M282+L282+K282+J282+I282+H282+G282</f>
        <v>1</v>
      </c>
    </row>
    <row r="283" spans="1:18" s="20" customFormat="1" ht="15" customHeight="1">
      <c r="A283" s="105" t="s">
        <v>216</v>
      </c>
      <c r="B283" s="10" t="s">
        <v>250</v>
      </c>
      <c r="C283" s="8">
        <v>90</v>
      </c>
      <c r="D283" s="142">
        <v>70.8</v>
      </c>
      <c r="E283" s="142">
        <v>12.6</v>
      </c>
      <c r="F283" s="142">
        <f>(E283+D283)*C283*1.25</f>
        <v>9382.499999999998</v>
      </c>
      <c r="G283" s="144"/>
      <c r="H283" s="144"/>
      <c r="I283" s="144"/>
      <c r="J283" s="144"/>
      <c r="K283" s="144"/>
      <c r="L283" s="144"/>
      <c r="M283" s="144"/>
      <c r="N283" s="144"/>
      <c r="O283" s="144"/>
      <c r="P283" s="144">
        <v>1</v>
      </c>
      <c r="Q283" s="144"/>
      <c r="R283" s="167">
        <f>Q283+P283+O283+N283+M283+L283+K283+J283+I283+H283+G283</f>
        <v>1</v>
      </c>
    </row>
    <row r="284" spans="1:18" s="20" customFormat="1" ht="15" customHeight="1">
      <c r="A284" s="105" t="s">
        <v>0</v>
      </c>
      <c r="B284" s="10" t="s">
        <v>249</v>
      </c>
      <c r="C284" s="8">
        <v>100</v>
      </c>
      <c r="D284" s="142">
        <v>23.59</v>
      </c>
      <c r="E284" s="142">
        <v>7.08</v>
      </c>
      <c r="F284" s="142">
        <f>(E284+D284)*C284*1.25</f>
        <v>3833.75</v>
      </c>
      <c r="G284" s="144"/>
      <c r="H284" s="144"/>
      <c r="I284" s="144"/>
      <c r="J284" s="144"/>
      <c r="K284" s="144"/>
      <c r="L284" s="144"/>
      <c r="M284" s="144"/>
      <c r="N284" s="144"/>
      <c r="O284" s="144"/>
      <c r="P284" s="144">
        <v>1</v>
      </c>
      <c r="Q284" s="144"/>
      <c r="R284" s="167">
        <f>Q284+P284+O284+N284+M284+L284+K284+J284+I284+H284+G284</f>
        <v>1</v>
      </c>
    </row>
    <row r="285" spans="1:18" s="20" customFormat="1" ht="15" customHeight="1">
      <c r="A285" s="115"/>
      <c r="B285" s="19" t="s">
        <v>134</v>
      </c>
      <c r="C285" s="8"/>
      <c r="D285" s="143">
        <f>SUMPRODUCT(D280:D284,C280:C284)*1.25</f>
        <v>11503</v>
      </c>
      <c r="E285" s="143">
        <f>SUMPRODUCT(E280:E284,C280:C284)*1.25</f>
        <v>2435.75</v>
      </c>
      <c r="F285" s="143">
        <f>SUM(F280:F284)</f>
        <v>13938.749999999998</v>
      </c>
      <c r="G285" s="143">
        <f>SUMPRODUCT(G280:G284,F280:F284)</f>
        <v>0</v>
      </c>
      <c r="H285" s="143">
        <f>SUMPRODUCT(H280:H284,F280:F284)</f>
        <v>0</v>
      </c>
      <c r="I285" s="143">
        <f>SUMPRODUCT(I280:I284,F280:F284)</f>
        <v>0</v>
      </c>
      <c r="J285" s="143">
        <f>SUMPRODUCT(J280:J284,F280:F284)</f>
        <v>0</v>
      </c>
      <c r="K285" s="143">
        <f>SUMPRODUCT(K280:K284,F280:F284)</f>
        <v>0</v>
      </c>
      <c r="L285" s="143">
        <f>SUMPRODUCT(L280:L284,F280:F284)</f>
        <v>0</v>
      </c>
      <c r="M285" s="143">
        <f>SUMPRODUCT(M280:M284,F280:F284)</f>
        <v>0</v>
      </c>
      <c r="N285" s="143">
        <f>SUMPRODUCT(N280:N284,F280:F284)</f>
        <v>0</v>
      </c>
      <c r="O285" s="143">
        <f>SUMPRODUCT(O280:O284,F280:F284)</f>
        <v>0</v>
      </c>
      <c r="P285" s="143">
        <f>SUMPRODUCT(P280:P284,F280:F284)</f>
        <v>13938.749999999998</v>
      </c>
      <c r="Q285" s="143">
        <f>SUMPRODUCT(Q280:Q284,F280:F284)</f>
        <v>0</v>
      </c>
      <c r="R285" s="166">
        <f>+P285+O285+N285+M285+L285+K285+J285+I285+H285+G285+Q285</f>
        <v>13938.749999999998</v>
      </c>
    </row>
    <row r="286" spans="1:18" s="20" customFormat="1" ht="15" customHeight="1">
      <c r="A286" s="115"/>
      <c r="B286" s="19"/>
      <c r="C286" s="8"/>
      <c r="D286" s="143"/>
      <c r="E286" s="143"/>
      <c r="F286" s="143"/>
      <c r="G286" s="143"/>
      <c r="H286" s="143"/>
      <c r="I286" s="143"/>
      <c r="J286" s="143"/>
      <c r="K286" s="143"/>
      <c r="L286" s="143"/>
      <c r="M286" s="143"/>
      <c r="N286" s="143"/>
      <c r="O286" s="143"/>
      <c r="P286" s="143"/>
      <c r="Q286" s="143"/>
      <c r="R286" s="166"/>
    </row>
    <row r="287" spans="1:18" s="20" customFormat="1" ht="15" customHeight="1">
      <c r="A287" s="116" t="s">
        <v>184</v>
      </c>
      <c r="B287" s="19" t="s">
        <v>188</v>
      </c>
      <c r="C287" s="8"/>
      <c r="D287" s="143"/>
      <c r="E287" s="143"/>
      <c r="F287" s="142"/>
      <c r="G287" s="8"/>
      <c r="H287" s="142"/>
      <c r="I287" s="142"/>
      <c r="J287" s="142"/>
      <c r="K287" s="142"/>
      <c r="L287" s="142"/>
      <c r="M287" s="142"/>
      <c r="N287" s="142"/>
      <c r="O287" s="142"/>
      <c r="P287" s="142"/>
      <c r="Q287" s="142"/>
      <c r="R287" s="166"/>
    </row>
    <row r="288" spans="1:18" s="20" customFormat="1" ht="15" customHeight="1">
      <c r="A288" s="105" t="s">
        <v>186</v>
      </c>
      <c r="B288" s="10" t="s">
        <v>261</v>
      </c>
      <c r="C288" s="8">
        <v>1320</v>
      </c>
      <c r="D288" s="142">
        <v>36</v>
      </c>
      <c r="E288" s="142">
        <v>5.2</v>
      </c>
      <c r="F288" s="142">
        <f>(E288+D288)*C288*1.175</f>
        <v>63901.20000000001</v>
      </c>
      <c r="G288" s="144"/>
      <c r="H288" s="144"/>
      <c r="I288" s="144"/>
      <c r="J288" s="144"/>
      <c r="K288" s="144"/>
      <c r="L288" s="144"/>
      <c r="M288" s="144"/>
      <c r="N288" s="144"/>
      <c r="O288" s="144"/>
      <c r="P288" s="144">
        <v>0.5</v>
      </c>
      <c r="Q288" s="144">
        <v>0.5</v>
      </c>
      <c r="R288" s="167">
        <f aca="true" t="shared" si="24" ref="R288:R294">Q288+P288+O288+N288+M288+L288+K288+J288+I288+H288+G288</f>
        <v>1</v>
      </c>
    </row>
    <row r="289" spans="1:18" s="20" customFormat="1" ht="15" customHeight="1">
      <c r="A289" s="105" t="s">
        <v>553</v>
      </c>
      <c r="B289" s="10" t="s">
        <v>348</v>
      </c>
      <c r="C289" s="8">
        <v>1320</v>
      </c>
      <c r="D289" s="142">
        <v>24.57</v>
      </c>
      <c r="E289" s="142">
        <v>4.8</v>
      </c>
      <c r="F289" s="142">
        <f>(E289+D289)*C289*1.175</f>
        <v>45552.87</v>
      </c>
      <c r="G289" s="144"/>
      <c r="H289" s="144"/>
      <c r="I289" s="144"/>
      <c r="J289" s="144"/>
      <c r="K289" s="144"/>
      <c r="L289" s="144"/>
      <c r="M289" s="144"/>
      <c r="N289" s="144"/>
      <c r="O289" s="144"/>
      <c r="P289" s="144">
        <v>0.5</v>
      </c>
      <c r="Q289" s="144">
        <v>0.5</v>
      </c>
      <c r="R289" s="167">
        <f t="shared" si="24"/>
        <v>1</v>
      </c>
    </row>
    <row r="290" spans="1:18" s="20" customFormat="1" ht="15" customHeight="1">
      <c r="A290" s="105" t="s">
        <v>554</v>
      </c>
      <c r="B290" s="10" t="s">
        <v>6</v>
      </c>
      <c r="C290" s="8">
        <v>141</v>
      </c>
      <c r="D290" s="142">
        <v>18.09</v>
      </c>
      <c r="E290" s="142">
        <v>5.43</v>
      </c>
      <c r="F290" s="142">
        <f>(E290+D290)*C290*1.25</f>
        <v>4145.400000000001</v>
      </c>
      <c r="G290" s="144"/>
      <c r="H290" s="144"/>
      <c r="I290" s="144"/>
      <c r="J290" s="144"/>
      <c r="K290" s="144"/>
      <c r="L290" s="144"/>
      <c r="M290" s="144"/>
      <c r="N290" s="144"/>
      <c r="O290" s="144"/>
      <c r="P290" s="144">
        <v>0.5</v>
      </c>
      <c r="Q290" s="144">
        <v>0.5</v>
      </c>
      <c r="R290" s="167">
        <f t="shared" si="24"/>
        <v>1</v>
      </c>
    </row>
    <row r="291" spans="1:18" s="20" customFormat="1" ht="15" customHeight="1">
      <c r="A291" s="105" t="s">
        <v>555</v>
      </c>
      <c r="B291" s="10" t="s">
        <v>7</v>
      </c>
      <c r="C291" s="8">
        <v>96</v>
      </c>
      <c r="D291" s="142">
        <v>18.09</v>
      </c>
      <c r="E291" s="142">
        <v>5.43</v>
      </c>
      <c r="F291" s="142">
        <f>(E291+D291)*C291*1.25</f>
        <v>2822.4</v>
      </c>
      <c r="G291" s="144"/>
      <c r="H291" s="144"/>
      <c r="I291" s="144"/>
      <c r="J291" s="144"/>
      <c r="K291" s="144"/>
      <c r="L291" s="144"/>
      <c r="M291" s="144"/>
      <c r="N291" s="144"/>
      <c r="O291" s="144"/>
      <c r="P291" s="144">
        <v>0.5</v>
      </c>
      <c r="Q291" s="144">
        <v>0.5</v>
      </c>
      <c r="R291" s="167">
        <f t="shared" si="24"/>
        <v>1</v>
      </c>
    </row>
    <row r="292" spans="1:18" s="20" customFormat="1" ht="15" customHeight="1">
      <c r="A292" s="105" t="s">
        <v>556</v>
      </c>
      <c r="B292" s="10" t="s">
        <v>8</v>
      </c>
      <c r="C292" s="8">
        <v>96</v>
      </c>
      <c r="D292" s="142">
        <v>18.09</v>
      </c>
      <c r="E292" s="142">
        <v>5.43</v>
      </c>
      <c r="F292" s="142">
        <f>(E292+D292)*C292*1.25</f>
        <v>2822.4</v>
      </c>
      <c r="G292" s="144"/>
      <c r="H292" s="144"/>
      <c r="I292" s="144"/>
      <c r="J292" s="144"/>
      <c r="K292" s="144"/>
      <c r="L292" s="144"/>
      <c r="M292" s="144"/>
      <c r="N292" s="144"/>
      <c r="O292" s="144"/>
      <c r="P292" s="144">
        <v>0.5</v>
      </c>
      <c r="Q292" s="144">
        <v>0.5</v>
      </c>
      <c r="R292" s="167">
        <f t="shared" si="24"/>
        <v>1</v>
      </c>
    </row>
    <row r="293" spans="1:18" s="20" customFormat="1" ht="15" customHeight="1">
      <c r="A293" s="105" t="s">
        <v>557</v>
      </c>
      <c r="B293" s="10" t="s">
        <v>5</v>
      </c>
      <c r="C293" s="8">
        <v>90</v>
      </c>
      <c r="D293" s="142">
        <v>41.34</v>
      </c>
      <c r="E293" s="142">
        <f>D293*0.15</f>
        <v>6.2010000000000005</v>
      </c>
      <c r="F293" s="142">
        <f>(E293+D293)*C293*1.25</f>
        <v>5348.362500000001</v>
      </c>
      <c r="G293" s="144"/>
      <c r="H293" s="144"/>
      <c r="I293" s="144"/>
      <c r="J293" s="144"/>
      <c r="K293" s="144"/>
      <c r="L293" s="144"/>
      <c r="M293" s="144"/>
      <c r="N293" s="144"/>
      <c r="O293" s="144"/>
      <c r="P293" s="144">
        <v>0.5</v>
      </c>
      <c r="Q293" s="144">
        <v>0.5</v>
      </c>
      <c r="R293" s="167">
        <f t="shared" si="24"/>
        <v>1</v>
      </c>
    </row>
    <row r="294" spans="1:18" s="20" customFormat="1" ht="15" customHeight="1">
      <c r="A294" s="105" t="s">
        <v>558</v>
      </c>
      <c r="B294" s="10" t="s">
        <v>351</v>
      </c>
      <c r="C294" s="8">
        <v>1</v>
      </c>
      <c r="D294" s="142">
        <v>600</v>
      </c>
      <c r="E294" s="142">
        <v>100</v>
      </c>
      <c r="F294" s="142">
        <f>(E294+D294)*C294*1.25</f>
        <v>875</v>
      </c>
      <c r="G294" s="144"/>
      <c r="H294" s="144"/>
      <c r="I294" s="144"/>
      <c r="J294" s="144"/>
      <c r="K294" s="144"/>
      <c r="L294" s="144"/>
      <c r="M294" s="144"/>
      <c r="N294" s="144"/>
      <c r="O294" s="144"/>
      <c r="P294" s="144">
        <v>0.5</v>
      </c>
      <c r="Q294" s="144">
        <v>0.5</v>
      </c>
      <c r="R294" s="167">
        <f t="shared" si="24"/>
        <v>1</v>
      </c>
    </row>
    <row r="295" spans="1:18" s="20" customFormat="1" ht="15" customHeight="1" thickBot="1">
      <c r="A295" s="123"/>
      <c r="B295" s="124" t="s">
        <v>134</v>
      </c>
      <c r="C295" s="104"/>
      <c r="D295" s="173">
        <f>SUMPRODUCT(D288:D294,C288:C294)*1.184067401</f>
        <v>106917.69858607498</v>
      </c>
      <c r="E295" s="173">
        <f>SUMPRODUCT(E288:E294,C288:C294)*1.184067401</f>
        <v>18549.931442938283</v>
      </c>
      <c r="F295" s="173">
        <f>SUM(F288:F294)</f>
        <v>125467.63249999999</v>
      </c>
      <c r="G295" s="173">
        <f>SUMPRODUCT(G288:G294,F288:F294)</f>
        <v>0</v>
      </c>
      <c r="H295" s="173">
        <f>SUMPRODUCT(H288:H294,F288:F294)</f>
        <v>0</v>
      </c>
      <c r="I295" s="173">
        <f>SUMPRODUCT(I288:I294,F288:F294)</f>
        <v>0</v>
      </c>
      <c r="J295" s="173">
        <f>SUMPRODUCT(J288:J294,F288:F294)</f>
        <v>0</v>
      </c>
      <c r="K295" s="173">
        <f>SUMPRODUCT(K288:K294,F288:F294)</f>
        <v>0</v>
      </c>
      <c r="L295" s="173">
        <f>SUMPRODUCT(L288:L294,F288:F294)</f>
        <v>0</v>
      </c>
      <c r="M295" s="173">
        <f>SUMPRODUCT(M288:M294,F288:F294)</f>
        <v>0</v>
      </c>
      <c r="N295" s="173">
        <f>SUMPRODUCT(N288:N294,F288:F294)</f>
        <v>0</v>
      </c>
      <c r="O295" s="173">
        <f>SUMPRODUCT(O288:O294,F288:F294)</f>
        <v>0</v>
      </c>
      <c r="P295" s="173">
        <f>SUMPRODUCT(P288:P294,F288:F294)</f>
        <v>62733.816249999996</v>
      </c>
      <c r="Q295" s="173">
        <f>SUMPRODUCT(Q288:Q294,F288:F294)</f>
        <v>62733.816249999996</v>
      </c>
      <c r="R295" s="174">
        <f>+P295+O295+N295+M295+L295+K295+J295+I295+H295+G295+Q295</f>
        <v>125467.63249999999</v>
      </c>
    </row>
    <row r="296" spans="1:18" s="20" customFormat="1" ht="15" customHeight="1" thickTop="1">
      <c r="A296" s="127" t="s">
        <v>354</v>
      </c>
      <c r="B296" s="128" t="s">
        <v>203</v>
      </c>
      <c r="C296" s="113"/>
      <c r="D296" s="175"/>
      <c r="E296" s="175"/>
      <c r="F296" s="163"/>
      <c r="G296" s="113"/>
      <c r="H296" s="163"/>
      <c r="I296" s="175"/>
      <c r="J296" s="175"/>
      <c r="K296" s="175"/>
      <c r="L296" s="175"/>
      <c r="M296" s="175"/>
      <c r="N296" s="175"/>
      <c r="O296" s="175"/>
      <c r="P296" s="175"/>
      <c r="Q296" s="175"/>
      <c r="R296" s="176"/>
    </row>
    <row r="297" spans="1:18" s="20" customFormat="1" ht="15" customHeight="1">
      <c r="A297" s="105" t="s">
        <v>190</v>
      </c>
      <c r="B297" s="10" t="s">
        <v>204</v>
      </c>
      <c r="C297" s="8">
        <v>400</v>
      </c>
      <c r="D297" s="142">
        <v>8.89</v>
      </c>
      <c r="E297" s="142">
        <v>17.6</v>
      </c>
      <c r="F297" s="142">
        <f>(E297+D297)*C297*1.175</f>
        <v>12450.300000000001</v>
      </c>
      <c r="G297" s="144"/>
      <c r="H297" s="144"/>
      <c r="I297" s="144"/>
      <c r="J297" s="144"/>
      <c r="K297" s="144"/>
      <c r="L297" s="144"/>
      <c r="M297" s="144"/>
      <c r="N297" s="144"/>
      <c r="O297" s="144"/>
      <c r="P297" s="144">
        <v>0.3</v>
      </c>
      <c r="Q297" s="144">
        <v>0.7</v>
      </c>
      <c r="R297" s="167">
        <f>Q297+P297+O297+N297+M297+L297+K297+J297+I297+H297+G297</f>
        <v>1</v>
      </c>
    </row>
    <row r="298" spans="1:18" s="20" customFormat="1" ht="15" customHeight="1">
      <c r="A298" s="105"/>
      <c r="B298" s="19" t="s">
        <v>134</v>
      </c>
      <c r="C298" s="8"/>
      <c r="D298" s="143">
        <f>D297*C297*1.175</f>
        <v>4178.3</v>
      </c>
      <c r="E298" s="143">
        <f>E297*C297*1.175</f>
        <v>8272.000000000002</v>
      </c>
      <c r="F298" s="143">
        <f>SUM(F297)</f>
        <v>12450.300000000001</v>
      </c>
      <c r="G298" s="143">
        <f>G297*F297</f>
        <v>0</v>
      </c>
      <c r="H298" s="143">
        <f>H297*F297</f>
        <v>0</v>
      </c>
      <c r="I298" s="143">
        <f>I297*F297</f>
        <v>0</v>
      </c>
      <c r="J298" s="143">
        <f>J297*F297</f>
        <v>0</v>
      </c>
      <c r="K298" s="143">
        <f>K297*F297</f>
        <v>0</v>
      </c>
      <c r="L298" s="143">
        <f>L297*F297</f>
        <v>0</v>
      </c>
      <c r="M298" s="143">
        <f>M297*F297</f>
        <v>0</v>
      </c>
      <c r="N298" s="143">
        <f>N297*F297</f>
        <v>0</v>
      </c>
      <c r="O298" s="143">
        <f>O297*F297</f>
        <v>0</v>
      </c>
      <c r="P298" s="143">
        <f>P297*F297</f>
        <v>3735.09</v>
      </c>
      <c r="Q298" s="143">
        <f>Q297*F297</f>
        <v>8715.210000000001</v>
      </c>
      <c r="R298" s="166">
        <f>+P298+O298+N298+M298+L298+K298+J298+I298+H298+G298+Q298</f>
        <v>12450.300000000001</v>
      </c>
    </row>
    <row r="299" spans="1:18" s="20" customFormat="1" ht="15" customHeight="1">
      <c r="A299" s="105"/>
      <c r="B299" s="19"/>
      <c r="C299" s="8"/>
      <c r="D299" s="143"/>
      <c r="E299" s="143"/>
      <c r="F299" s="143"/>
      <c r="G299" s="143"/>
      <c r="H299" s="143"/>
      <c r="I299" s="143"/>
      <c r="J299" s="143"/>
      <c r="K299" s="143"/>
      <c r="L299" s="143"/>
      <c r="M299" s="143"/>
      <c r="N299" s="143"/>
      <c r="O299" s="143"/>
      <c r="P299" s="143"/>
      <c r="Q299" s="143"/>
      <c r="R299" s="166"/>
    </row>
    <row r="300" spans="1:18" s="20" customFormat="1" ht="15" customHeight="1">
      <c r="A300" s="132" t="s">
        <v>1</v>
      </c>
      <c r="B300" s="57" t="s">
        <v>559</v>
      </c>
      <c r="C300" s="8"/>
      <c r="D300" s="143"/>
      <c r="E300" s="143"/>
      <c r="F300" s="143"/>
      <c r="G300" s="143"/>
      <c r="H300" s="143"/>
      <c r="I300" s="143"/>
      <c r="J300" s="143"/>
      <c r="K300" s="143"/>
      <c r="L300" s="143"/>
      <c r="M300" s="143"/>
      <c r="N300" s="143"/>
      <c r="O300" s="143"/>
      <c r="P300" s="143"/>
      <c r="Q300" s="143"/>
      <c r="R300" s="166"/>
    </row>
    <row r="301" spans="1:18" s="20" customFormat="1" ht="15" customHeight="1">
      <c r="A301" s="51" t="s">
        <v>190</v>
      </c>
      <c r="B301" s="52" t="s">
        <v>617</v>
      </c>
      <c r="C301" s="8">
        <v>4</v>
      </c>
      <c r="D301" s="164">
        <v>2334.6</v>
      </c>
      <c r="E301" s="164">
        <v>120</v>
      </c>
      <c r="F301" s="142">
        <f>(E301+D301)*C301*1.175</f>
        <v>11536.62</v>
      </c>
      <c r="G301" s="144"/>
      <c r="H301" s="144"/>
      <c r="I301" s="144"/>
      <c r="J301" s="144"/>
      <c r="K301" s="144"/>
      <c r="L301" s="144"/>
      <c r="M301" s="144"/>
      <c r="N301" s="144"/>
      <c r="O301" s="144"/>
      <c r="P301" s="144"/>
      <c r="Q301" s="144">
        <v>1</v>
      </c>
      <c r="R301" s="167">
        <f>Q301+P301+O301+N301+M301+L301+K301+J301+I301+H301+G301</f>
        <v>1</v>
      </c>
    </row>
    <row r="302" spans="1:18" s="20" customFormat="1" ht="15" customHeight="1">
      <c r="A302" s="56"/>
      <c r="B302" s="57" t="s">
        <v>134</v>
      </c>
      <c r="C302" s="8"/>
      <c r="D302" s="143">
        <f>D301*C301*1.175</f>
        <v>10972.62</v>
      </c>
      <c r="E302" s="143">
        <f>E301*C301*1.175</f>
        <v>564</v>
      </c>
      <c r="F302" s="143">
        <f>SUM(F301)</f>
        <v>11536.62</v>
      </c>
      <c r="G302" s="143">
        <f>G301*F301</f>
        <v>0</v>
      </c>
      <c r="H302" s="143">
        <f>H301*F301</f>
        <v>0</v>
      </c>
      <c r="I302" s="143">
        <f>I301*F301</f>
        <v>0</v>
      </c>
      <c r="J302" s="143">
        <f>J301*F301</f>
        <v>0</v>
      </c>
      <c r="K302" s="143">
        <f>K301*F301</f>
        <v>0</v>
      </c>
      <c r="L302" s="143">
        <f>L301*F301</f>
        <v>0</v>
      </c>
      <c r="M302" s="143">
        <f>M301*F301</f>
        <v>0</v>
      </c>
      <c r="N302" s="143">
        <f>N301*F301</f>
        <v>0</v>
      </c>
      <c r="O302" s="143">
        <f>O301*F301</f>
        <v>0</v>
      </c>
      <c r="P302" s="143">
        <f>P301*F301</f>
        <v>0</v>
      </c>
      <c r="Q302" s="143">
        <f>Q301*F301</f>
        <v>11536.62</v>
      </c>
      <c r="R302" s="166">
        <f>+P302+O302+N302+M302+L302+K302+J302+I302+H302+G302+Q302</f>
        <v>11536.62</v>
      </c>
    </row>
    <row r="303" spans="1:18" s="20" customFormat="1" ht="15" customHeight="1">
      <c r="A303" s="105"/>
      <c r="B303" s="19"/>
      <c r="C303" s="8"/>
      <c r="D303" s="143"/>
      <c r="E303" s="143"/>
      <c r="F303" s="143"/>
      <c r="G303" s="143"/>
      <c r="H303" s="143"/>
      <c r="I303" s="143"/>
      <c r="J303" s="143"/>
      <c r="K303" s="143"/>
      <c r="L303" s="143"/>
      <c r="M303" s="143"/>
      <c r="N303" s="143"/>
      <c r="O303" s="143"/>
      <c r="P303" s="143"/>
      <c r="Q303" s="143"/>
      <c r="R303" s="166"/>
    </row>
    <row r="304" spans="1:18" s="20" customFormat="1" ht="15" customHeight="1">
      <c r="A304" s="105"/>
      <c r="B304" s="19"/>
      <c r="C304" s="8"/>
      <c r="D304" s="143"/>
      <c r="E304" s="143"/>
      <c r="F304" s="143"/>
      <c r="G304" s="143"/>
      <c r="H304" s="143"/>
      <c r="I304" s="143"/>
      <c r="J304" s="143"/>
      <c r="K304" s="143"/>
      <c r="L304" s="143"/>
      <c r="M304" s="143"/>
      <c r="N304" s="143"/>
      <c r="O304" s="143"/>
      <c r="P304" s="143"/>
      <c r="Q304" s="143"/>
      <c r="R304" s="166"/>
    </row>
    <row r="305" spans="1:18" s="20" customFormat="1" ht="15" customHeight="1">
      <c r="A305" s="116" t="s">
        <v>560</v>
      </c>
      <c r="B305" s="19" t="s">
        <v>245</v>
      </c>
      <c r="C305" s="8"/>
      <c r="D305" s="143"/>
      <c r="E305" s="143"/>
      <c r="F305" s="143"/>
      <c r="G305" s="143"/>
      <c r="H305" s="143"/>
      <c r="I305" s="143"/>
      <c r="J305" s="143"/>
      <c r="K305" s="143"/>
      <c r="L305" s="143"/>
      <c r="M305" s="143"/>
      <c r="N305" s="143"/>
      <c r="O305" s="143"/>
      <c r="P305" s="143"/>
      <c r="Q305" s="143"/>
      <c r="R305" s="166"/>
    </row>
    <row r="306" spans="1:18" s="20" customFormat="1" ht="15" customHeight="1">
      <c r="A306" s="105" t="s">
        <v>561</v>
      </c>
      <c r="B306" s="10" t="s">
        <v>643</v>
      </c>
      <c r="C306" s="8">
        <v>11526</v>
      </c>
      <c r="D306" s="146">
        <v>0.7</v>
      </c>
      <c r="E306" s="146">
        <v>0.4</v>
      </c>
      <c r="F306" s="142">
        <f>(E306+D306)*C306*1.3</f>
        <v>16482.18</v>
      </c>
      <c r="G306" s="144"/>
      <c r="H306" s="144"/>
      <c r="I306" s="144"/>
      <c r="J306" s="144"/>
      <c r="K306" s="144"/>
      <c r="L306" s="144"/>
      <c r="M306" s="144"/>
      <c r="N306" s="144"/>
      <c r="O306" s="144"/>
      <c r="P306" s="144">
        <v>0.2</v>
      </c>
      <c r="Q306" s="144">
        <v>0.8</v>
      </c>
      <c r="R306" s="167">
        <f>Q306+P306+O306+N306+M306+L306+K306+J306+I306+H306+G306</f>
        <v>1</v>
      </c>
    </row>
    <row r="307" spans="1:18" s="20" customFormat="1" ht="15" customHeight="1">
      <c r="A307" s="105" t="s">
        <v>562</v>
      </c>
      <c r="B307" s="10" t="s">
        <v>566</v>
      </c>
      <c r="C307" s="8">
        <v>3567</v>
      </c>
      <c r="D307" s="142">
        <v>4</v>
      </c>
      <c r="E307" s="142">
        <v>5.5</v>
      </c>
      <c r="F307" s="142">
        <f>(E307+D307)*C307*1.3</f>
        <v>44052.450000000004</v>
      </c>
      <c r="G307" s="144"/>
      <c r="H307" s="144"/>
      <c r="I307" s="144"/>
      <c r="J307" s="144"/>
      <c r="K307" s="144"/>
      <c r="L307" s="144"/>
      <c r="M307" s="144"/>
      <c r="N307" s="144"/>
      <c r="O307" s="144"/>
      <c r="P307" s="144">
        <v>0.2</v>
      </c>
      <c r="Q307" s="144">
        <v>0.8</v>
      </c>
      <c r="R307" s="167">
        <f>Q307+P307+O307+N307+M307+L307+K307+J307+I307+H307+G307</f>
        <v>1</v>
      </c>
    </row>
    <row r="308" spans="1:18" s="20" customFormat="1" ht="15" customHeight="1">
      <c r="A308" s="105" t="s">
        <v>563</v>
      </c>
      <c r="B308" s="10" t="s">
        <v>644</v>
      </c>
      <c r="C308" s="8">
        <v>11526</v>
      </c>
      <c r="D308" s="142">
        <v>4</v>
      </c>
      <c r="E308" s="142">
        <v>8.39</v>
      </c>
      <c r="F308" s="142">
        <f>(E308+D308)*C308*1.3</f>
        <v>185649.28200000004</v>
      </c>
      <c r="G308" s="144"/>
      <c r="H308" s="144"/>
      <c r="I308" s="144"/>
      <c r="J308" s="144"/>
      <c r="K308" s="144"/>
      <c r="L308" s="144"/>
      <c r="M308" s="144"/>
      <c r="N308" s="144"/>
      <c r="O308" s="144"/>
      <c r="P308" s="144">
        <v>0.2</v>
      </c>
      <c r="Q308" s="144">
        <v>0.8</v>
      </c>
      <c r="R308" s="167">
        <f>Q308+P308+O308+N308+M308+L308+K308+J308+I308+H308+G308</f>
        <v>1</v>
      </c>
    </row>
    <row r="309" spans="1:18" s="20" customFormat="1" ht="15" customHeight="1">
      <c r="A309" s="105" t="s">
        <v>564</v>
      </c>
      <c r="B309" s="10" t="s">
        <v>246</v>
      </c>
      <c r="C309" s="8">
        <v>487</v>
      </c>
      <c r="D309" s="142">
        <v>2.3</v>
      </c>
      <c r="E309" s="142">
        <v>2.2</v>
      </c>
      <c r="F309" s="142">
        <f>(E309+D309)*C309*1.3</f>
        <v>2848.9500000000003</v>
      </c>
      <c r="G309" s="144"/>
      <c r="H309" s="144"/>
      <c r="I309" s="144"/>
      <c r="J309" s="144"/>
      <c r="K309" s="144"/>
      <c r="L309" s="144"/>
      <c r="M309" s="144"/>
      <c r="N309" s="144"/>
      <c r="O309" s="144"/>
      <c r="P309" s="144">
        <v>0.2</v>
      </c>
      <c r="Q309" s="144">
        <v>0.8</v>
      </c>
      <c r="R309" s="167">
        <f>Q309+P309+O309+N309+M309+L309+K309+J309+I309+H309+G309</f>
        <v>1</v>
      </c>
    </row>
    <row r="310" spans="1:18" s="20" customFormat="1" ht="15" customHeight="1">
      <c r="A310" s="105" t="s">
        <v>565</v>
      </c>
      <c r="B310" s="10" t="s">
        <v>247</v>
      </c>
      <c r="C310" s="8">
        <v>1</v>
      </c>
      <c r="D310" s="142">
        <v>560</v>
      </c>
      <c r="E310" s="142">
        <v>80</v>
      </c>
      <c r="F310" s="142">
        <f>(E310+D310)*C310*1.3</f>
        <v>832</v>
      </c>
      <c r="G310" s="144"/>
      <c r="H310" s="144"/>
      <c r="I310" s="144"/>
      <c r="J310" s="144"/>
      <c r="K310" s="144"/>
      <c r="L310" s="144"/>
      <c r="M310" s="144"/>
      <c r="N310" s="144"/>
      <c r="O310" s="144"/>
      <c r="P310" s="144">
        <v>0.2</v>
      </c>
      <c r="Q310" s="144">
        <v>0.8</v>
      </c>
      <c r="R310" s="167">
        <f>Q310+P310+O310+N310+M310+L310+K310+J310+I310+H310+G310</f>
        <v>1</v>
      </c>
    </row>
    <row r="311" spans="1:18" s="20" customFormat="1" ht="15" customHeight="1">
      <c r="A311" s="115"/>
      <c r="B311" s="19" t="s">
        <v>134</v>
      </c>
      <c r="C311" s="8"/>
      <c r="D311" s="143">
        <f>SUMPRODUCT(D306:D310,C306:C310)*1.3</f>
        <v>91156.39000000001</v>
      </c>
      <c r="E311" s="143">
        <f>SUMPRODUCT(E306:E310,C306:C310)*1.3</f>
        <v>158708.472</v>
      </c>
      <c r="F311" s="143">
        <f>SUM(F306:F310)</f>
        <v>249864.86200000005</v>
      </c>
      <c r="G311" s="143">
        <f>SUMPRODUCT(G306:G310,F306:F310)</f>
        <v>0</v>
      </c>
      <c r="H311" s="143">
        <f>SUMPRODUCT(H306:H310,F306:F310)</f>
        <v>0</v>
      </c>
      <c r="I311" s="143">
        <f>SUMPRODUCT(I306:I310,F306:F310)</f>
        <v>0</v>
      </c>
      <c r="J311" s="143">
        <f>SUMPRODUCT(J306:J310,F306:F310)</f>
        <v>0</v>
      </c>
      <c r="K311" s="143">
        <f>SUMPRODUCT(K306:K310,F306:F310)</f>
        <v>0</v>
      </c>
      <c r="L311" s="143">
        <f>SUMPRODUCT(L306:L310,F306:F310)</f>
        <v>0</v>
      </c>
      <c r="M311" s="143">
        <f>SUMPRODUCT(M306:M310,F306:F310)</f>
        <v>0</v>
      </c>
      <c r="N311" s="143">
        <f>SUMPRODUCT(N306:N310,F306:F310)</f>
        <v>0</v>
      </c>
      <c r="O311" s="143">
        <f>SUMPRODUCT(O306:O310,F306:F310)</f>
        <v>0</v>
      </c>
      <c r="P311" s="143">
        <f>SUMPRODUCT(P306:P310,F306:F310)</f>
        <v>49972.97240000001</v>
      </c>
      <c r="Q311" s="143">
        <f>SUMPRODUCT(Q306:Q310,F306:F310)</f>
        <v>199891.88960000005</v>
      </c>
      <c r="R311" s="166">
        <f>+P311+O311+N311+M311+L311+K311+J311+I311+H311+G311+Q311</f>
        <v>249864.86200000008</v>
      </c>
    </row>
    <row r="312" spans="1:18" s="20" customFormat="1" ht="15" customHeight="1">
      <c r="A312" s="115"/>
      <c r="B312" s="11"/>
      <c r="C312" s="8"/>
      <c r="D312" s="143"/>
      <c r="E312" s="143"/>
      <c r="F312" s="143"/>
      <c r="G312" s="12"/>
      <c r="H312" s="143"/>
      <c r="I312" s="143"/>
      <c r="J312" s="143"/>
      <c r="K312" s="143"/>
      <c r="L312" s="143"/>
      <c r="M312" s="143"/>
      <c r="N312" s="143"/>
      <c r="O312" s="143"/>
      <c r="P312" s="143"/>
      <c r="Q312" s="143"/>
      <c r="R312" s="166"/>
    </row>
    <row r="313" spans="1:18" s="20" customFormat="1" ht="15" customHeight="1">
      <c r="A313" s="116" t="s">
        <v>365</v>
      </c>
      <c r="B313" s="19" t="s">
        <v>191</v>
      </c>
      <c r="C313" s="8"/>
      <c r="D313" s="143"/>
      <c r="E313" s="143"/>
      <c r="F313" s="142"/>
      <c r="G313" s="8"/>
      <c r="H313" s="142"/>
      <c r="I313" s="142"/>
      <c r="J313" s="142"/>
      <c r="K313" s="142"/>
      <c r="L313" s="142"/>
      <c r="M313" s="142"/>
      <c r="N313" s="142"/>
      <c r="O313" s="142"/>
      <c r="P313" s="142"/>
      <c r="Q313" s="142"/>
      <c r="R313" s="166" t="s">
        <v>129</v>
      </c>
    </row>
    <row r="314" spans="1:18" s="20" customFormat="1" ht="15" customHeight="1">
      <c r="A314" s="119" t="s">
        <v>366</v>
      </c>
      <c r="B314" s="10" t="s">
        <v>567</v>
      </c>
      <c r="C314" s="8">
        <v>324</v>
      </c>
      <c r="D314" s="142">
        <v>36.42</v>
      </c>
      <c r="E314" s="142">
        <v>4.5</v>
      </c>
      <c r="F314" s="142">
        <f>(E314+D314)*C314*1.3</f>
        <v>17235.504</v>
      </c>
      <c r="G314" s="144"/>
      <c r="H314" s="144"/>
      <c r="I314" s="144"/>
      <c r="J314" s="144"/>
      <c r="K314" s="144"/>
      <c r="L314" s="144"/>
      <c r="M314" s="144"/>
      <c r="N314" s="144"/>
      <c r="O314" s="144">
        <v>1</v>
      </c>
      <c r="P314" s="144"/>
      <c r="Q314" s="144"/>
      <c r="R314" s="167">
        <f aca="true" t="shared" si="25" ref="R314:R322">Q314+P314+O314+N314+M314+L314+K314+J314+I314+H314+G314</f>
        <v>1</v>
      </c>
    </row>
    <row r="315" spans="1:18" s="20" customFormat="1" ht="15" customHeight="1">
      <c r="A315" s="119" t="s">
        <v>367</v>
      </c>
      <c r="B315" s="10" t="s">
        <v>69</v>
      </c>
      <c r="C315" s="8">
        <v>450</v>
      </c>
      <c r="D315" s="142">
        <v>12.3</v>
      </c>
      <c r="E315" s="142">
        <v>7</v>
      </c>
      <c r="F315" s="142">
        <f>(E315+D315)*C315*1.3</f>
        <v>11290.5</v>
      </c>
      <c r="G315" s="144"/>
      <c r="H315" s="144"/>
      <c r="I315" s="144"/>
      <c r="J315" s="144"/>
      <c r="K315" s="144"/>
      <c r="L315" s="144"/>
      <c r="M315" s="144"/>
      <c r="N315" s="144"/>
      <c r="O315" s="144">
        <v>1</v>
      </c>
      <c r="P315" s="144"/>
      <c r="Q315" s="144"/>
      <c r="R315" s="167">
        <f t="shared" si="25"/>
        <v>1</v>
      </c>
    </row>
    <row r="316" spans="1:18" s="20" customFormat="1" ht="15" customHeight="1">
      <c r="A316" s="119" t="s">
        <v>368</v>
      </c>
      <c r="B316" s="10" t="s">
        <v>338</v>
      </c>
      <c r="C316" s="8">
        <v>450</v>
      </c>
      <c r="D316" s="142">
        <v>20</v>
      </c>
      <c r="E316" s="142">
        <v>5</v>
      </c>
      <c r="F316" s="142">
        <f>(E316+D316)*C316*1.3</f>
        <v>14625</v>
      </c>
      <c r="G316" s="144"/>
      <c r="H316" s="144"/>
      <c r="I316" s="144"/>
      <c r="J316" s="144"/>
      <c r="K316" s="144"/>
      <c r="L316" s="144"/>
      <c r="M316" s="144"/>
      <c r="N316" s="144"/>
      <c r="O316" s="144">
        <v>1</v>
      </c>
      <c r="P316" s="144"/>
      <c r="Q316" s="144"/>
      <c r="R316" s="167">
        <f t="shared" si="25"/>
        <v>1</v>
      </c>
    </row>
    <row r="317" spans="1:18" s="20" customFormat="1" ht="15" customHeight="1">
      <c r="A317" s="119" t="s">
        <v>369</v>
      </c>
      <c r="B317" s="10" t="s">
        <v>353</v>
      </c>
      <c r="C317" s="8">
        <v>6</v>
      </c>
      <c r="D317" s="142">
        <v>110.17</v>
      </c>
      <c r="E317" s="142">
        <v>30</v>
      </c>
      <c r="F317" s="142">
        <f>(E317+D317)*C317*1.3</f>
        <v>1093.3260000000002</v>
      </c>
      <c r="G317" s="144"/>
      <c r="H317" s="144"/>
      <c r="I317" s="144"/>
      <c r="J317" s="144"/>
      <c r="K317" s="144"/>
      <c r="L317" s="144"/>
      <c r="M317" s="144"/>
      <c r="N317" s="144"/>
      <c r="O317" s="144"/>
      <c r="P317" s="144">
        <v>1</v>
      </c>
      <c r="Q317" s="144"/>
      <c r="R317" s="167">
        <f t="shared" si="25"/>
        <v>1</v>
      </c>
    </row>
    <row r="318" spans="1:18" s="20" customFormat="1" ht="15" customHeight="1">
      <c r="A318" s="119" t="s">
        <v>370</v>
      </c>
      <c r="B318" s="10" t="s">
        <v>571</v>
      </c>
      <c r="C318" s="8">
        <v>40</v>
      </c>
      <c r="D318" s="142">
        <v>196.04</v>
      </c>
      <c r="E318" s="142">
        <v>20</v>
      </c>
      <c r="F318" s="142">
        <f>(E318+D318)*C318*1.3</f>
        <v>11234.080000000002</v>
      </c>
      <c r="G318" s="144"/>
      <c r="H318" s="144"/>
      <c r="I318" s="144"/>
      <c r="J318" s="144"/>
      <c r="K318" s="144"/>
      <c r="L318" s="144"/>
      <c r="M318" s="144"/>
      <c r="N318" s="144"/>
      <c r="O318" s="144">
        <v>1</v>
      </c>
      <c r="P318" s="144"/>
      <c r="Q318" s="144"/>
      <c r="R318" s="167">
        <f t="shared" si="25"/>
        <v>1</v>
      </c>
    </row>
    <row r="319" spans="1:18" s="20" customFormat="1" ht="15" customHeight="1">
      <c r="A319" s="119" t="s">
        <v>371</v>
      </c>
      <c r="B319" s="10" t="s">
        <v>117</v>
      </c>
      <c r="C319" s="8">
        <v>10</v>
      </c>
      <c r="D319" s="142">
        <v>153</v>
      </c>
      <c r="E319" s="142">
        <v>10</v>
      </c>
      <c r="F319" s="142">
        <f>(E319+D319)*C319*1.175</f>
        <v>1915.25</v>
      </c>
      <c r="G319" s="144"/>
      <c r="H319" s="144"/>
      <c r="I319" s="144"/>
      <c r="J319" s="144"/>
      <c r="K319" s="144"/>
      <c r="L319" s="144"/>
      <c r="M319" s="144"/>
      <c r="N319" s="144"/>
      <c r="O319" s="144"/>
      <c r="P319" s="144"/>
      <c r="Q319" s="144">
        <v>1</v>
      </c>
      <c r="R319" s="167">
        <f t="shared" si="25"/>
        <v>1</v>
      </c>
    </row>
    <row r="320" spans="1:18" s="20" customFormat="1" ht="15" customHeight="1">
      <c r="A320" s="119" t="s">
        <v>568</v>
      </c>
      <c r="B320" s="10" t="s">
        <v>381</v>
      </c>
      <c r="C320" s="8">
        <v>6</v>
      </c>
      <c r="D320" s="146">
        <v>181.69</v>
      </c>
      <c r="E320" s="146">
        <v>10</v>
      </c>
      <c r="F320" s="142">
        <f>(E320+D320)*C320*1.175</f>
        <v>1351.4144999999999</v>
      </c>
      <c r="G320" s="144"/>
      <c r="H320" s="144"/>
      <c r="I320" s="144"/>
      <c r="J320" s="144"/>
      <c r="K320" s="144"/>
      <c r="L320" s="144"/>
      <c r="M320" s="144"/>
      <c r="N320" s="144"/>
      <c r="O320" s="144"/>
      <c r="P320" s="144"/>
      <c r="Q320" s="144">
        <v>1</v>
      </c>
      <c r="R320" s="167">
        <f t="shared" si="25"/>
        <v>1</v>
      </c>
    </row>
    <row r="321" spans="1:18" s="20" customFormat="1" ht="15" customHeight="1">
      <c r="A321" s="119" t="s">
        <v>569</v>
      </c>
      <c r="B321" s="10" t="s">
        <v>248</v>
      </c>
      <c r="C321" s="8">
        <v>8</v>
      </c>
      <c r="D321" s="142">
        <v>481</v>
      </c>
      <c r="E321" s="142">
        <v>60</v>
      </c>
      <c r="F321" s="142">
        <f>(E321+D321)*C321*1.175</f>
        <v>5085.400000000001</v>
      </c>
      <c r="G321" s="144"/>
      <c r="H321" s="144"/>
      <c r="I321" s="144"/>
      <c r="J321" s="144"/>
      <c r="K321" s="144"/>
      <c r="L321" s="144"/>
      <c r="M321" s="144"/>
      <c r="N321" s="144"/>
      <c r="O321" s="144"/>
      <c r="P321" s="144"/>
      <c r="Q321" s="144">
        <v>1</v>
      </c>
      <c r="R321" s="167">
        <f t="shared" si="25"/>
        <v>1</v>
      </c>
    </row>
    <row r="322" spans="1:18" s="20" customFormat="1" ht="15" customHeight="1">
      <c r="A322" s="119" t="s">
        <v>570</v>
      </c>
      <c r="B322" s="10" t="s">
        <v>107</v>
      </c>
      <c r="C322" s="8">
        <v>1</v>
      </c>
      <c r="D322" s="142">
        <v>120</v>
      </c>
      <c r="E322" s="142">
        <v>1200</v>
      </c>
      <c r="F322" s="142">
        <f>(E322+D322)*C322*1.3</f>
        <v>1716</v>
      </c>
      <c r="G322" s="144"/>
      <c r="H322" s="144"/>
      <c r="I322" s="144"/>
      <c r="J322" s="144"/>
      <c r="K322" s="144"/>
      <c r="L322" s="144"/>
      <c r="M322" s="144"/>
      <c r="N322" s="144"/>
      <c r="O322" s="144"/>
      <c r="P322" s="144"/>
      <c r="Q322" s="144">
        <v>1</v>
      </c>
      <c r="R322" s="167">
        <f t="shared" si="25"/>
        <v>1</v>
      </c>
    </row>
    <row r="323" spans="1:18" s="20" customFormat="1" ht="15" customHeight="1">
      <c r="A323" s="115"/>
      <c r="B323" s="19" t="s">
        <v>134</v>
      </c>
      <c r="C323" s="8"/>
      <c r="D323" s="143">
        <f>SUMPRODUCT(D314:D322,C314:C322)*1.2826134</f>
        <v>53133.337490256</v>
      </c>
      <c r="E323" s="143">
        <f>SUMPRODUCT(E314:E322,C314:C322)*1.2826134</f>
        <v>12413.1324852</v>
      </c>
      <c r="F323" s="143">
        <f>SUM(F314:F322)</f>
        <v>65546.47450000001</v>
      </c>
      <c r="G323" s="143">
        <f>SUMPRODUCT(G314:G322,F314:F322)</f>
        <v>0</v>
      </c>
      <c r="H323" s="143">
        <f>SUMPRODUCT(H314:H322,F314:F322)</f>
        <v>0</v>
      </c>
      <c r="I323" s="143">
        <f>SUMPRODUCT(I314:I322,F314:F322)</f>
        <v>0</v>
      </c>
      <c r="J323" s="143">
        <f>SUMPRODUCT(J314:J322,F314:F322)</f>
        <v>0</v>
      </c>
      <c r="K323" s="143">
        <f>SUMPRODUCT(K314:K322,F314:F322)</f>
        <v>0</v>
      </c>
      <c r="L323" s="143">
        <f>SUMPRODUCT(L314:L322,F314:F322)</f>
        <v>0</v>
      </c>
      <c r="M323" s="143">
        <f>SUMPRODUCT(M314:M322,F314:F322)</f>
        <v>0</v>
      </c>
      <c r="N323" s="143">
        <f>SUMPRODUCT(N314:N322,F314:F322)</f>
        <v>0</v>
      </c>
      <c r="O323" s="143">
        <f>SUMPRODUCT(O314:O322,F314:F322)</f>
        <v>54385.084</v>
      </c>
      <c r="P323" s="143">
        <f>SUMPRODUCT(P314:P322,F314:F322)</f>
        <v>1093.3260000000002</v>
      </c>
      <c r="Q323" s="143">
        <f>SUMPRODUCT(Q314:Q322,F314:F322)</f>
        <v>10068.0645</v>
      </c>
      <c r="R323" s="166">
        <f>+P323+O323+N323+M323+L323+K323+J323+I323+H323+G323+Q323</f>
        <v>65546.47450000001</v>
      </c>
    </row>
    <row r="324" spans="1:18" s="20" customFormat="1" ht="15" customHeight="1" thickBot="1">
      <c r="A324" s="120"/>
      <c r="B324" s="62"/>
      <c r="C324" s="63"/>
      <c r="D324" s="151"/>
      <c r="E324" s="151"/>
      <c r="F324" s="152"/>
      <c r="G324" s="63"/>
      <c r="H324" s="152"/>
      <c r="I324" s="151"/>
      <c r="J324" s="151"/>
      <c r="K324" s="151"/>
      <c r="L324" s="151"/>
      <c r="M324" s="151"/>
      <c r="N324" s="151"/>
      <c r="O324" s="151"/>
      <c r="P324" s="151"/>
      <c r="Q324" s="151"/>
      <c r="R324" s="168" t="s">
        <v>129</v>
      </c>
    </row>
    <row r="325" spans="1:18" s="20" customFormat="1" ht="15" customHeight="1" thickBot="1" thickTop="1">
      <c r="A325" s="154"/>
      <c r="B325" s="155" t="s">
        <v>192</v>
      </c>
      <c r="C325" s="156"/>
      <c r="D325" s="157">
        <f>D323+D311+D302+D298+D295+D285+D277+D271+D259+D199+D107+D83+D69+D63+D45+D25+0.005</f>
        <v>2404957.832851231</v>
      </c>
      <c r="E325" s="157">
        <f>E323+E311+E302+E298+E295+E285+E277+E271+E259+E199+E107+E83+E69+E63+E45+E25</f>
        <v>1090273.2621462597</v>
      </c>
      <c r="F325" s="157">
        <f>E325+D325</f>
        <v>3495231.0949974908</v>
      </c>
      <c r="G325" s="157">
        <f aca="true" t="shared" si="26" ref="G325:Q325">G323+G311+G302+G298+G295+G285+G277+G271+G259+G199+G107+G83+G69+G63+G45+G25</f>
        <v>286631.0107</v>
      </c>
      <c r="H325" s="157">
        <f t="shared" si="26"/>
        <v>206416.8587</v>
      </c>
      <c r="I325" s="157">
        <f t="shared" si="26"/>
        <v>109184.6012</v>
      </c>
      <c r="J325" s="157">
        <f t="shared" si="26"/>
        <v>147595.3151</v>
      </c>
      <c r="K325" s="157">
        <f t="shared" si="26"/>
        <v>336001.72680000006</v>
      </c>
      <c r="L325" s="157">
        <f t="shared" si="26"/>
        <v>481924.08390000014</v>
      </c>
      <c r="M325" s="157">
        <f t="shared" si="26"/>
        <v>382257.5532375</v>
      </c>
      <c r="N325" s="157">
        <f t="shared" si="26"/>
        <v>329822.9048625</v>
      </c>
      <c r="O325" s="157">
        <f t="shared" si="26"/>
        <v>270544.81198750006</v>
      </c>
      <c r="P325" s="157">
        <f t="shared" si="26"/>
        <v>441723.6110375001</v>
      </c>
      <c r="Q325" s="157">
        <f t="shared" si="26"/>
        <v>503128.6156000001</v>
      </c>
      <c r="R325" s="158">
        <f>Q325+P325+O325+N325+M325+L325+K325+J325+I325+H325+G325</f>
        <v>3495231.093125</v>
      </c>
    </row>
    <row r="326" spans="1:18" s="20" customFormat="1" ht="15" customHeight="1" thickBot="1" thickTop="1">
      <c r="A326" s="74"/>
      <c r="B326" s="75"/>
      <c r="C326" s="76"/>
      <c r="D326" s="169"/>
      <c r="E326" s="169"/>
      <c r="F326" s="170"/>
      <c r="G326" s="171">
        <f>G325/$F$325</f>
        <v>0.08200631171719584</v>
      </c>
      <c r="H326" s="171">
        <f aca="true" t="shared" si="27" ref="H326:P326">H325/$F$325</f>
        <v>0.05905671272936195</v>
      </c>
      <c r="I326" s="171">
        <f t="shared" si="27"/>
        <v>0.03123816372435837</v>
      </c>
      <c r="J326" s="171">
        <f t="shared" si="27"/>
        <v>0.042227627040525045</v>
      </c>
      <c r="K326" s="171">
        <f t="shared" si="27"/>
        <v>0.09613147676584208</v>
      </c>
      <c r="L326" s="171">
        <f t="shared" si="27"/>
        <v>0.1378804636379404</v>
      </c>
      <c r="M326" s="171">
        <f t="shared" si="27"/>
        <v>0.1093654590635228</v>
      </c>
      <c r="N326" s="171">
        <f t="shared" si="27"/>
        <v>0.0943636903821768</v>
      </c>
      <c r="O326" s="171">
        <f t="shared" si="27"/>
        <v>0.07740398406695174</v>
      </c>
      <c r="P326" s="171">
        <f t="shared" si="27"/>
        <v>0.1263789429173115</v>
      </c>
      <c r="Q326" s="171">
        <f>Q325/F325</f>
        <v>0.14394716741908628</v>
      </c>
      <c r="R326" s="172">
        <f>+P326+O326+N326+M326+L326+K326+J326+I326+H326+G326+Q326</f>
        <v>0.999999999464273</v>
      </c>
    </row>
    <row r="327" spans="1:18" s="85" customFormat="1" ht="15" customHeight="1" thickTop="1">
      <c r="A327" s="78"/>
      <c r="B327" s="79"/>
      <c r="C327" s="83"/>
      <c r="D327" s="108"/>
      <c r="E327" s="108"/>
      <c r="F327" s="159"/>
      <c r="G327" s="160" t="s">
        <v>382</v>
      </c>
      <c r="H327" s="160" t="s">
        <v>383</v>
      </c>
      <c r="I327" s="160" t="s">
        <v>384</v>
      </c>
      <c r="J327" s="160" t="s">
        <v>385</v>
      </c>
      <c r="K327" s="160" t="s">
        <v>386</v>
      </c>
      <c r="L327" s="160" t="s">
        <v>387</v>
      </c>
      <c r="M327" s="160" t="s">
        <v>388</v>
      </c>
      <c r="N327" s="160" t="s">
        <v>389</v>
      </c>
      <c r="O327" s="160" t="s">
        <v>390</v>
      </c>
      <c r="P327" s="160" t="s">
        <v>391</v>
      </c>
      <c r="Q327" s="160" t="s">
        <v>392</v>
      </c>
      <c r="R327" s="160"/>
    </row>
    <row r="328" spans="1:18" s="85" customFormat="1" ht="15" customHeight="1">
      <c r="A328" s="78"/>
      <c r="B328" s="79"/>
      <c r="C328" s="83"/>
      <c r="D328" s="108"/>
      <c r="E328" s="108"/>
      <c r="F328" s="159"/>
      <c r="G328" s="160"/>
      <c r="H328" s="160"/>
      <c r="I328" s="160"/>
      <c r="J328" s="160"/>
      <c r="K328" s="160"/>
      <c r="L328" s="160"/>
      <c r="M328" s="160"/>
      <c r="N328" s="160"/>
      <c r="O328" s="160"/>
      <c r="P328" s="160"/>
      <c r="Q328" s="160"/>
      <c r="R328" s="160"/>
    </row>
    <row r="329" spans="1:18" s="85" customFormat="1" ht="15" customHeight="1">
      <c r="A329" s="78"/>
      <c r="B329" s="79"/>
      <c r="C329" s="83"/>
      <c r="D329" s="108"/>
      <c r="E329" s="108"/>
      <c r="F329" s="159"/>
      <c r="G329" s="160"/>
      <c r="H329" s="160"/>
      <c r="I329" s="160"/>
      <c r="J329" s="160"/>
      <c r="K329" s="160"/>
      <c r="L329" s="160"/>
      <c r="M329" s="160"/>
      <c r="N329" s="160"/>
      <c r="O329" s="160"/>
      <c r="P329" s="160"/>
      <c r="Q329" s="160"/>
      <c r="R329" s="160"/>
    </row>
    <row r="330" spans="1:18" s="85" customFormat="1" ht="15" customHeight="1">
      <c r="A330" s="78"/>
      <c r="B330" s="79"/>
      <c r="C330" s="83"/>
      <c r="D330" s="108"/>
      <c r="E330" s="108"/>
      <c r="F330" s="159"/>
      <c r="G330" s="160"/>
      <c r="H330" s="160"/>
      <c r="I330" s="160"/>
      <c r="J330" s="228" t="s">
        <v>706</v>
      </c>
      <c r="K330" s="228"/>
      <c r="L330" s="228"/>
      <c r="M330" s="228"/>
      <c r="N330" s="160"/>
      <c r="O330" s="160"/>
      <c r="P330" s="160"/>
      <c r="Q330" s="160"/>
      <c r="R330" s="160"/>
    </row>
    <row r="331" spans="1:18" s="85" customFormat="1" ht="15" customHeight="1">
      <c r="A331" s="78"/>
      <c r="B331" s="79"/>
      <c r="C331" s="83"/>
      <c r="D331" s="108"/>
      <c r="E331" s="108"/>
      <c r="F331" s="159"/>
      <c r="G331" s="160"/>
      <c r="H331" s="160"/>
      <c r="I331" s="160"/>
      <c r="J331" s="160"/>
      <c r="K331" s="160"/>
      <c r="L331" s="160"/>
      <c r="M331" s="160"/>
      <c r="N331" s="160"/>
      <c r="O331" s="160"/>
      <c r="P331" s="160"/>
      <c r="Q331" s="160"/>
      <c r="R331" s="160"/>
    </row>
    <row r="332" spans="1:18" s="85" customFormat="1" ht="15" customHeight="1">
      <c r="A332" s="221" t="s">
        <v>223</v>
      </c>
      <c r="B332" s="221"/>
      <c r="C332" s="221"/>
      <c r="D332" s="221"/>
      <c r="E332" s="221"/>
      <c r="F332" s="221"/>
      <c r="G332" s="83"/>
      <c r="H332" s="108"/>
      <c r="I332" s="108"/>
      <c r="J332" s="108"/>
      <c r="K332" s="108"/>
      <c r="L332" s="108"/>
      <c r="M332" s="108"/>
      <c r="N332" s="108"/>
      <c r="O332" s="108"/>
      <c r="P332" s="108"/>
      <c r="Q332" s="108"/>
      <c r="R332" s="161"/>
    </row>
    <row r="333" spans="1:18" s="85" customFormat="1" ht="15" customHeight="1">
      <c r="A333" s="221" t="s">
        <v>224</v>
      </c>
      <c r="B333" s="221"/>
      <c r="C333" s="221"/>
      <c r="D333" s="221"/>
      <c r="E333" s="221"/>
      <c r="F333" s="221"/>
      <c r="G333" s="83"/>
      <c r="H333" s="108"/>
      <c r="I333" s="108"/>
      <c r="J333" s="108"/>
      <c r="K333" s="219"/>
      <c r="L333" s="219"/>
      <c r="M333" s="219"/>
      <c r="N333" s="219"/>
      <c r="O333" s="219"/>
      <c r="P333" s="108"/>
      <c r="Q333" s="108"/>
      <c r="R333" s="161"/>
    </row>
    <row r="334" spans="1:18" s="21" customFormat="1" ht="15" customHeight="1">
      <c r="A334" s="36"/>
      <c r="B334" s="39"/>
      <c r="C334" s="40"/>
      <c r="D334" s="38"/>
      <c r="E334" s="38"/>
      <c r="F334" s="38"/>
      <c r="G334" s="40"/>
      <c r="H334" s="38"/>
      <c r="I334" s="37"/>
      <c r="J334" s="37"/>
      <c r="K334" s="37"/>
      <c r="L334" s="37"/>
      <c r="M334" s="37"/>
      <c r="N334" s="37"/>
      <c r="O334" s="37"/>
      <c r="P334" s="37"/>
      <c r="Q334" s="37"/>
      <c r="R334" s="37"/>
    </row>
    <row r="335" spans="1:18" s="21" customFormat="1" ht="15" customHeight="1">
      <c r="A335" s="220"/>
      <c r="B335" s="220"/>
      <c r="C335" s="220"/>
      <c r="D335" s="220"/>
      <c r="E335" s="220"/>
      <c r="F335" s="220"/>
      <c r="G335" s="40"/>
      <c r="H335" s="38"/>
      <c r="I335" s="37"/>
      <c r="J335" s="37"/>
      <c r="K335" s="222"/>
      <c r="L335" s="222"/>
      <c r="M335" s="222"/>
      <c r="N335" s="222"/>
      <c r="O335" s="37"/>
      <c r="P335" s="37"/>
      <c r="Q335" s="37"/>
      <c r="R335" s="37"/>
    </row>
    <row r="336" spans="1:18" s="21" customFormat="1" ht="15" customHeight="1">
      <c r="A336" s="220"/>
      <c r="B336" s="220"/>
      <c r="C336" s="220"/>
      <c r="D336" s="220"/>
      <c r="E336" s="220"/>
      <c r="F336" s="220"/>
      <c r="G336" s="40"/>
      <c r="H336" s="38"/>
      <c r="I336" s="37"/>
      <c r="J336" s="37"/>
      <c r="K336" s="222"/>
      <c r="L336" s="222"/>
      <c r="M336" s="222"/>
      <c r="N336" s="222"/>
      <c r="O336" s="37"/>
      <c r="P336" s="37"/>
      <c r="Q336" s="37"/>
      <c r="R336" s="37"/>
    </row>
    <row r="337" spans="1:18" s="21" customFormat="1" ht="15" customHeight="1">
      <c r="A337" s="1"/>
      <c r="B337" s="2"/>
      <c r="C337" s="3"/>
      <c r="D337" s="24"/>
      <c r="E337" s="24"/>
      <c r="F337" s="33"/>
      <c r="G337" s="3"/>
      <c r="H337" s="33"/>
      <c r="I337" s="24"/>
      <c r="J337" s="24"/>
      <c r="K337" s="24"/>
      <c r="L337" s="24"/>
      <c r="M337" s="24"/>
      <c r="N337" s="24"/>
      <c r="O337" s="24"/>
      <c r="P337" s="24"/>
      <c r="Q337" s="24"/>
      <c r="R337" s="24"/>
    </row>
    <row r="338" spans="1:18" s="21" customFormat="1" ht="15" customHeight="1">
      <c r="A338" s="1"/>
      <c r="B338" s="2"/>
      <c r="C338" s="3"/>
      <c r="D338" s="24"/>
      <c r="E338" s="24"/>
      <c r="F338" s="33"/>
      <c r="G338" s="3"/>
      <c r="H338" s="33"/>
      <c r="I338" s="24"/>
      <c r="J338" s="24"/>
      <c r="K338" s="24"/>
      <c r="L338" s="24"/>
      <c r="M338" s="24"/>
      <c r="N338" s="24"/>
      <c r="O338" s="24"/>
      <c r="P338" s="24"/>
      <c r="Q338" s="24"/>
      <c r="R338" s="24"/>
    </row>
    <row r="339" spans="1:18" s="21" customFormat="1" ht="15" customHeight="1">
      <c r="A339" s="1"/>
      <c r="B339" s="2"/>
      <c r="C339" s="3"/>
      <c r="D339" s="24"/>
      <c r="E339" s="24"/>
      <c r="F339" s="33"/>
      <c r="G339" s="3"/>
      <c r="H339" s="33"/>
      <c r="I339" s="24"/>
      <c r="J339" s="24"/>
      <c r="K339" s="24"/>
      <c r="L339" s="24"/>
      <c r="M339" s="24"/>
      <c r="N339" s="24"/>
      <c r="O339" s="24"/>
      <c r="P339" s="24"/>
      <c r="Q339" s="24"/>
      <c r="R339" s="24"/>
    </row>
    <row r="340" spans="1:18" s="21" customFormat="1" ht="15" customHeight="1">
      <c r="A340" s="1"/>
      <c r="B340" s="2"/>
      <c r="C340" s="3"/>
      <c r="D340" s="24"/>
      <c r="E340" s="24"/>
      <c r="F340" s="33"/>
      <c r="G340" s="3"/>
      <c r="H340" s="33"/>
      <c r="I340" s="24"/>
      <c r="J340" s="24"/>
      <c r="K340" s="24"/>
      <c r="L340" s="24"/>
      <c r="M340" s="24"/>
      <c r="N340" s="24"/>
      <c r="O340" s="24"/>
      <c r="P340" s="24"/>
      <c r="Q340" s="24"/>
      <c r="R340" s="24"/>
    </row>
    <row r="341" spans="1:18" s="21" customFormat="1" ht="15" customHeight="1">
      <c r="A341" s="1"/>
      <c r="B341" s="2"/>
      <c r="C341" s="3"/>
      <c r="D341" s="24"/>
      <c r="E341" s="24"/>
      <c r="F341" s="33"/>
      <c r="G341" s="3"/>
      <c r="H341" s="33"/>
      <c r="I341" s="24"/>
      <c r="J341" s="24"/>
      <c r="K341" s="24"/>
      <c r="L341" s="24"/>
      <c r="M341" s="24"/>
      <c r="N341" s="24"/>
      <c r="O341" s="24"/>
      <c r="P341" s="24"/>
      <c r="Q341" s="24"/>
      <c r="R341" s="24"/>
    </row>
    <row r="342" spans="1:18" s="21" customFormat="1" ht="15" customHeight="1">
      <c r="A342" s="1"/>
      <c r="B342" s="2"/>
      <c r="C342" s="3"/>
      <c r="D342" s="24"/>
      <c r="E342" s="24"/>
      <c r="F342" s="33"/>
      <c r="G342" s="3"/>
      <c r="H342" s="33"/>
      <c r="I342" s="24"/>
      <c r="J342" s="24"/>
      <c r="K342" s="24"/>
      <c r="L342" s="24"/>
      <c r="M342" s="24"/>
      <c r="N342" s="24"/>
      <c r="O342" s="24"/>
      <c r="P342" s="24"/>
      <c r="Q342" s="24"/>
      <c r="R342" s="24"/>
    </row>
    <row r="343" spans="1:18" s="21" customFormat="1" ht="15" customHeight="1">
      <c r="A343"/>
      <c r="B343"/>
      <c r="C343" s="3"/>
      <c r="D343" s="23"/>
      <c r="E343" s="23"/>
      <c r="F343" s="23"/>
      <c r="G343" s="34"/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24"/>
    </row>
    <row r="344" spans="1:18" s="21" customFormat="1" ht="15" customHeight="1">
      <c r="A344"/>
      <c r="B344"/>
      <c r="C344" s="3"/>
      <c r="D344" s="23"/>
      <c r="E344" s="23"/>
      <c r="F344" s="23"/>
      <c r="G344" s="34"/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4"/>
    </row>
    <row r="345" spans="1:18" s="21" customFormat="1" ht="15" customHeight="1">
      <c r="A345"/>
      <c r="B345"/>
      <c r="C345" s="3"/>
      <c r="D345" s="23"/>
      <c r="E345" s="23"/>
      <c r="F345" s="23"/>
      <c r="G345" s="34"/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4"/>
    </row>
    <row r="346" spans="1:18" s="21" customFormat="1" ht="15" customHeight="1">
      <c r="A346"/>
      <c r="B346"/>
      <c r="C346" s="3"/>
      <c r="D346" s="23"/>
      <c r="E346" s="23"/>
      <c r="F346" s="23"/>
      <c r="G346" s="34"/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4"/>
    </row>
    <row r="347" spans="1:18" s="21" customFormat="1" ht="15" customHeight="1">
      <c r="A347"/>
      <c r="B347"/>
      <c r="C347" s="3"/>
      <c r="D347" s="23"/>
      <c r="E347" s="23"/>
      <c r="F347" s="23"/>
      <c r="G347" s="34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4"/>
    </row>
    <row r="348" spans="1:18" s="21" customFormat="1" ht="15" customHeight="1">
      <c r="A348"/>
      <c r="B348"/>
      <c r="C348" s="3"/>
      <c r="D348" s="23"/>
      <c r="E348" s="23"/>
      <c r="F348" s="23"/>
      <c r="G348" s="34"/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4"/>
    </row>
    <row r="349" spans="1:18" s="21" customFormat="1" ht="15" customHeight="1">
      <c r="A349"/>
      <c r="B349"/>
      <c r="C349" s="3"/>
      <c r="D349" s="23"/>
      <c r="E349" s="23"/>
      <c r="F349" s="23"/>
      <c r="G349" s="34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4"/>
    </row>
    <row r="350" spans="1:18" s="21" customFormat="1" ht="15" customHeight="1">
      <c r="A350"/>
      <c r="B350"/>
      <c r="C350" s="3"/>
      <c r="D350" s="23"/>
      <c r="E350" s="23"/>
      <c r="F350" s="23"/>
      <c r="G350" s="34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4"/>
    </row>
    <row r="351" spans="1:18" s="21" customFormat="1" ht="15" customHeight="1">
      <c r="A351"/>
      <c r="B351"/>
      <c r="C351" s="3"/>
      <c r="D351" s="23"/>
      <c r="E351" s="23"/>
      <c r="F351" s="23"/>
      <c r="G351" s="34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4"/>
    </row>
    <row r="352" spans="1:18" s="21" customFormat="1" ht="15" customHeight="1">
      <c r="A352"/>
      <c r="B352"/>
      <c r="C352" s="3"/>
      <c r="D352" s="23"/>
      <c r="E352" s="23"/>
      <c r="F352" s="23"/>
      <c r="G352" s="34"/>
      <c r="H352" s="23"/>
      <c r="I352" s="23"/>
      <c r="J352" s="23"/>
      <c r="K352" s="23"/>
      <c r="L352" s="23"/>
      <c r="M352" s="23"/>
      <c r="N352" s="23"/>
      <c r="O352" s="23"/>
      <c r="P352" s="23"/>
      <c r="Q352" s="23"/>
      <c r="R352" s="24"/>
    </row>
    <row r="353" spans="1:18" s="21" customFormat="1" ht="15" customHeight="1">
      <c r="A353"/>
      <c r="B353"/>
      <c r="C353" s="3"/>
      <c r="D353" s="23"/>
      <c r="E353" s="23"/>
      <c r="F353" s="23"/>
      <c r="G353" s="34"/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4"/>
    </row>
    <row r="354" spans="1:18" s="21" customFormat="1" ht="15" customHeight="1">
      <c r="A354"/>
      <c r="B354"/>
      <c r="C354" s="3"/>
      <c r="D354" s="23"/>
      <c r="E354" s="23"/>
      <c r="F354" s="23"/>
      <c r="G354" s="34"/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4"/>
    </row>
    <row r="355" spans="1:18" s="21" customFormat="1" ht="15" customHeight="1">
      <c r="A355"/>
      <c r="B355"/>
      <c r="C355" s="3"/>
      <c r="D355" s="23"/>
      <c r="E355" s="23"/>
      <c r="F355" s="23"/>
      <c r="G355" s="34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4"/>
    </row>
    <row r="356" spans="1:18" s="21" customFormat="1" ht="15" customHeight="1">
      <c r="A356"/>
      <c r="B356"/>
      <c r="C356" s="3"/>
      <c r="D356" s="23"/>
      <c r="E356" s="23"/>
      <c r="F356" s="23"/>
      <c r="G356" s="34"/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4"/>
    </row>
    <row r="357" spans="1:18" s="21" customFormat="1" ht="15" customHeight="1">
      <c r="A357"/>
      <c r="B357"/>
      <c r="C357" s="3"/>
      <c r="D357" s="23"/>
      <c r="E357" s="23"/>
      <c r="F357" s="23"/>
      <c r="G357" s="34"/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4"/>
    </row>
    <row r="358" spans="1:18" s="21" customFormat="1" ht="15" customHeight="1">
      <c r="A358"/>
      <c r="B358"/>
      <c r="C358" s="3"/>
      <c r="D358" s="23"/>
      <c r="E358" s="23"/>
      <c r="F358" s="23"/>
      <c r="G358" s="34"/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24"/>
    </row>
    <row r="359" spans="1:18" s="21" customFormat="1" ht="15" customHeight="1">
      <c r="A359"/>
      <c r="B359"/>
      <c r="C359" s="3"/>
      <c r="D359" s="23"/>
      <c r="E359" s="23"/>
      <c r="F359" s="23"/>
      <c r="G359" s="34"/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4"/>
    </row>
    <row r="360" spans="1:18" s="21" customFormat="1" ht="15" customHeight="1">
      <c r="A360"/>
      <c r="B360"/>
      <c r="C360" s="3"/>
      <c r="D360" s="23"/>
      <c r="E360" s="23"/>
      <c r="F360" s="23"/>
      <c r="G360" s="34"/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4"/>
    </row>
    <row r="361" spans="1:18" s="21" customFormat="1" ht="15" customHeight="1">
      <c r="A361"/>
      <c r="B361"/>
      <c r="C361" s="3"/>
      <c r="D361" s="23"/>
      <c r="E361" s="23"/>
      <c r="F361" s="23"/>
      <c r="G361" s="34"/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4"/>
    </row>
    <row r="362" spans="1:18" s="21" customFormat="1" ht="15" customHeight="1">
      <c r="A362"/>
      <c r="B362"/>
      <c r="C362" s="3"/>
      <c r="D362" s="23"/>
      <c r="E362" s="23"/>
      <c r="F362" s="23"/>
      <c r="G362" s="34"/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4"/>
    </row>
    <row r="363" spans="1:18" s="21" customFormat="1" ht="15" customHeight="1">
      <c r="A363"/>
      <c r="B363"/>
      <c r="C363" s="3"/>
      <c r="D363" s="23"/>
      <c r="E363" s="23"/>
      <c r="F363" s="23"/>
      <c r="G363" s="34"/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4"/>
    </row>
    <row r="364" spans="1:18" s="21" customFormat="1" ht="15" customHeight="1">
      <c r="A364"/>
      <c r="B364"/>
      <c r="C364" s="3"/>
      <c r="D364" s="23"/>
      <c r="E364" s="23"/>
      <c r="F364" s="23"/>
      <c r="G364" s="34"/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4"/>
    </row>
    <row r="365" spans="1:18" s="21" customFormat="1" ht="15" customHeight="1">
      <c r="A365"/>
      <c r="B365"/>
      <c r="C365" s="3"/>
      <c r="D365" s="23"/>
      <c r="E365" s="23"/>
      <c r="F365" s="23"/>
      <c r="G365" s="34"/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4"/>
    </row>
    <row r="366" spans="1:18" s="21" customFormat="1" ht="15" customHeight="1">
      <c r="A366"/>
      <c r="B366"/>
      <c r="C366" s="3"/>
      <c r="D366" s="23"/>
      <c r="E366" s="23"/>
      <c r="F366" s="23"/>
      <c r="G366" s="34"/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24"/>
    </row>
    <row r="367" spans="1:18" s="21" customFormat="1" ht="15" customHeight="1">
      <c r="A367"/>
      <c r="B367"/>
      <c r="C367" s="3"/>
      <c r="D367" s="23"/>
      <c r="E367" s="23"/>
      <c r="F367" s="23"/>
      <c r="G367" s="34"/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4"/>
    </row>
    <row r="368" spans="1:18" s="21" customFormat="1" ht="15" customHeight="1">
      <c r="A368"/>
      <c r="B368"/>
      <c r="C368" s="3"/>
      <c r="D368" s="23"/>
      <c r="E368" s="23"/>
      <c r="F368" s="23"/>
      <c r="G368" s="34"/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4"/>
    </row>
    <row r="369" spans="1:18" s="21" customFormat="1" ht="15" customHeight="1">
      <c r="A369"/>
      <c r="B369"/>
      <c r="C369" s="3"/>
      <c r="D369" s="23"/>
      <c r="E369" s="23"/>
      <c r="F369" s="23"/>
      <c r="G369" s="34"/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4"/>
    </row>
    <row r="370" spans="1:18" s="21" customFormat="1" ht="15" customHeight="1">
      <c r="A370"/>
      <c r="B370"/>
      <c r="C370" s="3"/>
      <c r="D370" s="23"/>
      <c r="E370" s="23"/>
      <c r="F370" s="23"/>
      <c r="G370" s="34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4"/>
    </row>
    <row r="371" spans="1:18" s="21" customFormat="1" ht="15" customHeight="1">
      <c r="A371"/>
      <c r="B371"/>
      <c r="C371" s="3"/>
      <c r="D371" s="23"/>
      <c r="E371" s="23"/>
      <c r="F371" s="23"/>
      <c r="G371" s="34"/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4"/>
    </row>
    <row r="372" spans="1:18" s="21" customFormat="1" ht="15" customHeight="1">
      <c r="A372"/>
      <c r="B372"/>
      <c r="C372" s="3"/>
      <c r="D372" s="23"/>
      <c r="E372" s="23"/>
      <c r="F372" s="23"/>
      <c r="G372" s="34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4"/>
    </row>
    <row r="373" spans="1:18" s="21" customFormat="1" ht="15" customHeight="1">
      <c r="A373"/>
      <c r="B373"/>
      <c r="C373" s="3"/>
      <c r="D373" s="23"/>
      <c r="E373" s="23"/>
      <c r="F373" s="23"/>
      <c r="G373" s="34"/>
      <c r="H373" s="23"/>
      <c r="I373" s="23"/>
      <c r="J373" s="23"/>
      <c r="K373" s="23"/>
      <c r="L373" s="23"/>
      <c r="M373" s="23"/>
      <c r="N373" s="23"/>
      <c r="O373" s="23"/>
      <c r="P373" s="23"/>
      <c r="Q373" s="23"/>
      <c r="R373" s="24"/>
    </row>
    <row r="374" spans="1:18" s="21" customFormat="1" ht="15" customHeight="1">
      <c r="A374"/>
      <c r="B374"/>
      <c r="C374" s="3"/>
      <c r="D374" s="23"/>
      <c r="E374" s="23"/>
      <c r="F374" s="23"/>
      <c r="G374" s="34"/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4"/>
    </row>
    <row r="375" spans="1:18" s="21" customFormat="1" ht="15" customHeight="1">
      <c r="A375"/>
      <c r="B375"/>
      <c r="C375" s="3"/>
      <c r="D375" s="23"/>
      <c r="E375" s="23"/>
      <c r="F375" s="23"/>
      <c r="G375" s="34"/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4"/>
    </row>
    <row r="376" spans="1:18" s="21" customFormat="1" ht="15" customHeight="1">
      <c r="A376"/>
      <c r="B376"/>
      <c r="C376" s="3"/>
      <c r="D376" s="23"/>
      <c r="E376" s="23"/>
      <c r="F376" s="23"/>
      <c r="G376" s="34"/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4"/>
    </row>
    <row r="377" spans="1:18" s="21" customFormat="1" ht="15" customHeight="1">
      <c r="A377"/>
      <c r="B377"/>
      <c r="C377" s="3"/>
      <c r="D377" s="23"/>
      <c r="E377" s="23"/>
      <c r="F377" s="23"/>
      <c r="G377" s="34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4"/>
    </row>
    <row r="378" spans="1:18" s="21" customFormat="1" ht="15" customHeight="1">
      <c r="A378"/>
      <c r="B378"/>
      <c r="C378" s="3"/>
      <c r="D378" s="23"/>
      <c r="E378" s="23"/>
      <c r="F378" s="23"/>
      <c r="G378" s="34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4"/>
    </row>
    <row r="379" spans="1:18" s="21" customFormat="1" ht="15" customHeight="1">
      <c r="A379"/>
      <c r="B379"/>
      <c r="C379" s="3"/>
      <c r="D379" s="23"/>
      <c r="E379" s="23"/>
      <c r="F379" s="23"/>
      <c r="G379" s="34"/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4"/>
    </row>
    <row r="380" spans="1:18" s="21" customFormat="1" ht="15" customHeight="1">
      <c r="A380"/>
      <c r="B380"/>
      <c r="C380" s="3"/>
      <c r="D380" s="23"/>
      <c r="E380" s="23"/>
      <c r="F380" s="23"/>
      <c r="G380" s="34"/>
      <c r="H380" s="23"/>
      <c r="I380" s="23"/>
      <c r="J380" s="23"/>
      <c r="K380" s="23"/>
      <c r="L380" s="23"/>
      <c r="M380" s="23"/>
      <c r="N380" s="23"/>
      <c r="O380" s="23"/>
      <c r="P380" s="23"/>
      <c r="Q380" s="23"/>
      <c r="R380" s="24"/>
    </row>
    <row r="381" spans="1:18" s="21" customFormat="1" ht="15" customHeight="1">
      <c r="A381"/>
      <c r="B381"/>
      <c r="C381" s="3"/>
      <c r="D381" s="23"/>
      <c r="E381" s="23"/>
      <c r="F381" s="23"/>
      <c r="G381" s="34"/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24"/>
    </row>
    <row r="382" spans="1:18" s="21" customFormat="1" ht="15" customHeight="1">
      <c r="A382"/>
      <c r="B382"/>
      <c r="C382" s="3"/>
      <c r="D382" s="23"/>
      <c r="E382" s="23"/>
      <c r="F382" s="23"/>
      <c r="G382" s="34"/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4"/>
    </row>
    <row r="383" spans="1:18" s="21" customFormat="1" ht="15" customHeight="1">
      <c r="A383"/>
      <c r="B383"/>
      <c r="C383" s="3"/>
      <c r="D383" s="23"/>
      <c r="E383" s="23"/>
      <c r="F383" s="23"/>
      <c r="G383" s="34"/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4"/>
    </row>
    <row r="384" spans="1:18" s="21" customFormat="1" ht="15" customHeight="1">
      <c r="A384"/>
      <c r="B384"/>
      <c r="C384" s="3"/>
      <c r="D384" s="23"/>
      <c r="E384" s="23"/>
      <c r="F384" s="23"/>
      <c r="G384" s="34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4"/>
    </row>
    <row r="385" spans="1:18" s="21" customFormat="1" ht="15" customHeight="1">
      <c r="A385"/>
      <c r="B385"/>
      <c r="C385" s="3"/>
      <c r="D385" s="23"/>
      <c r="E385" s="23"/>
      <c r="F385" s="23"/>
      <c r="G385" s="34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4"/>
    </row>
    <row r="386" spans="1:18" s="21" customFormat="1" ht="15" customHeight="1">
      <c r="A386"/>
      <c r="B386"/>
      <c r="C386" s="3"/>
      <c r="D386" s="23"/>
      <c r="E386" s="23"/>
      <c r="F386" s="23"/>
      <c r="G386" s="34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4"/>
    </row>
    <row r="387" spans="1:18" s="21" customFormat="1" ht="15" customHeight="1">
      <c r="A387"/>
      <c r="B387"/>
      <c r="C387" s="3"/>
      <c r="D387" s="23"/>
      <c r="E387" s="23"/>
      <c r="F387" s="23"/>
      <c r="G387" s="34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4"/>
    </row>
    <row r="388" spans="1:18" s="21" customFormat="1" ht="15" customHeight="1">
      <c r="A388"/>
      <c r="B388"/>
      <c r="C388" s="3"/>
      <c r="D388" s="23"/>
      <c r="E388" s="23"/>
      <c r="F388" s="23"/>
      <c r="G388" s="34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4"/>
    </row>
    <row r="389" spans="1:18" s="21" customFormat="1" ht="15" customHeight="1">
      <c r="A389"/>
      <c r="B389"/>
      <c r="C389" s="3"/>
      <c r="D389" s="23"/>
      <c r="E389" s="23"/>
      <c r="F389" s="23"/>
      <c r="G389" s="34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4"/>
    </row>
    <row r="390" spans="1:18" s="21" customFormat="1" ht="15" customHeight="1">
      <c r="A390"/>
      <c r="B390"/>
      <c r="C390" s="3"/>
      <c r="D390" s="23"/>
      <c r="E390" s="23"/>
      <c r="F390" s="23"/>
      <c r="G390" s="34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4"/>
    </row>
    <row r="391" spans="1:18" s="21" customFormat="1" ht="15" customHeight="1">
      <c r="A391"/>
      <c r="B391"/>
      <c r="C391" s="3"/>
      <c r="D391" s="23"/>
      <c r="E391" s="23"/>
      <c r="F391" s="23"/>
      <c r="G391" s="34"/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4"/>
    </row>
    <row r="392" spans="1:18" s="21" customFormat="1" ht="15" customHeight="1">
      <c r="A392"/>
      <c r="B392"/>
      <c r="C392" s="3"/>
      <c r="D392" s="23"/>
      <c r="E392" s="23"/>
      <c r="F392" s="23"/>
      <c r="G392" s="34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4"/>
    </row>
    <row r="393" spans="1:18" s="21" customFormat="1" ht="15" customHeight="1">
      <c r="A393"/>
      <c r="B393"/>
      <c r="C393" s="3"/>
      <c r="D393" s="23"/>
      <c r="E393" s="23"/>
      <c r="F393" s="23"/>
      <c r="G393" s="34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4"/>
    </row>
    <row r="394" spans="1:18" s="21" customFormat="1" ht="15" customHeight="1">
      <c r="A394"/>
      <c r="B394"/>
      <c r="C394" s="3"/>
      <c r="D394" s="23"/>
      <c r="E394" s="23"/>
      <c r="F394" s="23"/>
      <c r="G394" s="34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4"/>
    </row>
    <row r="395" spans="1:18" s="21" customFormat="1" ht="15" customHeight="1">
      <c r="A395"/>
      <c r="B395"/>
      <c r="C395" s="3"/>
      <c r="D395" s="23"/>
      <c r="E395" s="23"/>
      <c r="F395" s="23"/>
      <c r="G395" s="34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4"/>
    </row>
    <row r="396" spans="1:18" s="21" customFormat="1" ht="15" customHeight="1">
      <c r="A396"/>
      <c r="B396"/>
      <c r="C396" s="3"/>
      <c r="D396" s="23"/>
      <c r="E396" s="23"/>
      <c r="F396" s="23"/>
      <c r="G396" s="34"/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4"/>
    </row>
    <row r="397" spans="1:18" s="21" customFormat="1" ht="15" customHeight="1">
      <c r="A397"/>
      <c r="B397"/>
      <c r="C397" s="3"/>
      <c r="D397" s="23"/>
      <c r="E397" s="23"/>
      <c r="F397" s="23"/>
      <c r="G397" s="34"/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4"/>
    </row>
    <row r="398" spans="1:18" s="21" customFormat="1" ht="15" customHeight="1">
      <c r="A398"/>
      <c r="B398"/>
      <c r="C398" s="3"/>
      <c r="D398" s="23"/>
      <c r="E398" s="23"/>
      <c r="F398" s="23"/>
      <c r="G398" s="34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4"/>
    </row>
    <row r="399" spans="1:18" s="21" customFormat="1" ht="15" customHeight="1">
      <c r="A399"/>
      <c r="B399"/>
      <c r="C399" s="3"/>
      <c r="D399" s="23"/>
      <c r="E399" s="23"/>
      <c r="F399" s="23"/>
      <c r="G399" s="34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4"/>
    </row>
    <row r="400" spans="1:18" s="21" customFormat="1" ht="15" customHeight="1">
      <c r="A400"/>
      <c r="B400"/>
      <c r="C400" s="3"/>
      <c r="D400" s="23"/>
      <c r="E400" s="23"/>
      <c r="F400" s="23"/>
      <c r="G400" s="34"/>
      <c r="H400" s="23"/>
      <c r="I400" s="23"/>
      <c r="J400" s="23"/>
      <c r="K400" s="23"/>
      <c r="L400" s="23"/>
      <c r="M400" s="23"/>
      <c r="N400" s="23"/>
      <c r="O400" s="23"/>
      <c r="P400" s="23"/>
      <c r="Q400" s="23"/>
      <c r="R400" s="24"/>
    </row>
    <row r="401" spans="1:18" s="21" customFormat="1" ht="15" customHeight="1">
      <c r="A401"/>
      <c r="B401"/>
      <c r="C401" s="3"/>
      <c r="D401" s="23"/>
      <c r="E401" s="23"/>
      <c r="F401" s="23"/>
      <c r="G401" s="34"/>
      <c r="H401" s="23"/>
      <c r="I401" s="23"/>
      <c r="J401" s="23"/>
      <c r="K401" s="23"/>
      <c r="L401" s="23"/>
      <c r="M401" s="23"/>
      <c r="N401" s="23"/>
      <c r="O401" s="23"/>
      <c r="P401" s="23"/>
      <c r="Q401" s="23"/>
      <c r="R401" s="24"/>
    </row>
    <row r="402" spans="1:18" s="21" customFormat="1" ht="15" customHeight="1">
      <c r="A402"/>
      <c r="B402"/>
      <c r="C402" s="3"/>
      <c r="D402" s="23"/>
      <c r="E402" s="23"/>
      <c r="F402" s="23"/>
      <c r="G402" s="34"/>
      <c r="H402" s="23"/>
      <c r="I402" s="23"/>
      <c r="J402" s="23"/>
      <c r="K402" s="23"/>
      <c r="L402" s="23"/>
      <c r="M402" s="23"/>
      <c r="N402" s="23"/>
      <c r="O402" s="23"/>
      <c r="P402" s="23"/>
      <c r="Q402" s="23"/>
      <c r="R402" s="24"/>
    </row>
    <row r="403" spans="1:18" s="21" customFormat="1" ht="15" customHeight="1">
      <c r="A403"/>
      <c r="B403"/>
      <c r="C403" s="3"/>
      <c r="D403" s="23"/>
      <c r="E403" s="23"/>
      <c r="F403" s="23"/>
      <c r="G403" s="34"/>
      <c r="H403" s="23"/>
      <c r="I403" s="23"/>
      <c r="J403" s="23"/>
      <c r="K403" s="23"/>
      <c r="L403" s="23"/>
      <c r="M403" s="23"/>
      <c r="N403" s="23"/>
      <c r="O403" s="23"/>
      <c r="P403" s="23"/>
      <c r="Q403" s="23"/>
      <c r="R403" s="24"/>
    </row>
    <row r="404" spans="1:18" s="21" customFormat="1" ht="15" customHeight="1">
      <c r="A404"/>
      <c r="B404"/>
      <c r="C404" s="3"/>
      <c r="D404" s="23"/>
      <c r="E404" s="23"/>
      <c r="F404" s="23"/>
      <c r="G404" s="34"/>
      <c r="H404" s="23"/>
      <c r="I404" s="23"/>
      <c r="J404" s="23"/>
      <c r="K404" s="23"/>
      <c r="L404" s="23"/>
      <c r="M404" s="23"/>
      <c r="N404" s="23"/>
      <c r="O404" s="23"/>
      <c r="P404" s="23"/>
      <c r="Q404" s="23"/>
      <c r="R404" s="24"/>
    </row>
    <row r="405" spans="1:18" s="21" customFormat="1" ht="15" customHeight="1">
      <c r="A405"/>
      <c r="B405"/>
      <c r="C405" s="3"/>
      <c r="D405" s="23"/>
      <c r="E405" s="23"/>
      <c r="F405" s="23"/>
      <c r="G405" s="34"/>
      <c r="H405" s="23"/>
      <c r="I405" s="23"/>
      <c r="J405" s="23"/>
      <c r="K405" s="23"/>
      <c r="L405" s="23"/>
      <c r="M405" s="23"/>
      <c r="N405" s="23"/>
      <c r="O405" s="23"/>
      <c r="P405" s="23"/>
      <c r="Q405" s="23"/>
      <c r="R405" s="24"/>
    </row>
    <row r="406" spans="1:18" s="21" customFormat="1" ht="15" customHeight="1">
      <c r="A406"/>
      <c r="B406"/>
      <c r="C406" s="3"/>
      <c r="D406" s="23"/>
      <c r="E406" s="23"/>
      <c r="F406" s="23"/>
      <c r="G406" s="34"/>
      <c r="H406" s="23"/>
      <c r="I406" s="23"/>
      <c r="J406" s="23"/>
      <c r="K406" s="23"/>
      <c r="L406" s="23"/>
      <c r="M406" s="23"/>
      <c r="N406" s="23"/>
      <c r="O406" s="23"/>
      <c r="P406" s="23"/>
      <c r="Q406" s="23"/>
      <c r="R406" s="24"/>
    </row>
    <row r="407" spans="1:18" s="21" customFormat="1" ht="15" customHeight="1">
      <c r="A407"/>
      <c r="B407"/>
      <c r="C407" s="3"/>
      <c r="D407" s="23"/>
      <c r="E407" s="23"/>
      <c r="F407" s="23"/>
      <c r="G407" s="34"/>
      <c r="H407" s="23"/>
      <c r="I407" s="23"/>
      <c r="J407" s="23"/>
      <c r="K407" s="23"/>
      <c r="L407" s="23"/>
      <c r="M407" s="23"/>
      <c r="N407" s="23"/>
      <c r="O407" s="23"/>
      <c r="P407" s="23"/>
      <c r="Q407" s="23"/>
      <c r="R407" s="24"/>
    </row>
    <row r="408" spans="1:18" s="21" customFormat="1" ht="15" customHeight="1">
      <c r="A408"/>
      <c r="B408"/>
      <c r="C408" s="3"/>
      <c r="D408" s="23"/>
      <c r="E408" s="23"/>
      <c r="F408" s="23"/>
      <c r="G408" s="34"/>
      <c r="H408" s="23"/>
      <c r="I408" s="23"/>
      <c r="J408" s="23"/>
      <c r="K408" s="23"/>
      <c r="L408" s="23"/>
      <c r="M408" s="23"/>
      <c r="N408" s="23"/>
      <c r="O408" s="23"/>
      <c r="P408" s="23"/>
      <c r="Q408" s="23"/>
      <c r="R408" s="24"/>
    </row>
    <row r="409" spans="1:18" s="21" customFormat="1" ht="15" customHeight="1">
      <c r="A409"/>
      <c r="B409"/>
      <c r="C409" s="3"/>
      <c r="D409" s="23"/>
      <c r="E409" s="23"/>
      <c r="F409" s="23"/>
      <c r="G409" s="34"/>
      <c r="H409" s="23"/>
      <c r="I409" s="23"/>
      <c r="J409" s="23"/>
      <c r="K409" s="23"/>
      <c r="L409" s="23"/>
      <c r="M409" s="23"/>
      <c r="N409" s="23"/>
      <c r="O409" s="23"/>
      <c r="P409" s="23"/>
      <c r="Q409" s="23"/>
      <c r="R409" s="24"/>
    </row>
    <row r="410" spans="1:18" s="21" customFormat="1" ht="15" customHeight="1">
      <c r="A410"/>
      <c r="B410"/>
      <c r="C410" s="3"/>
      <c r="D410" s="23"/>
      <c r="E410" s="23"/>
      <c r="F410" s="23"/>
      <c r="G410" s="34"/>
      <c r="H410" s="23"/>
      <c r="I410" s="23"/>
      <c r="J410" s="23"/>
      <c r="K410" s="23"/>
      <c r="L410" s="23"/>
      <c r="M410" s="23"/>
      <c r="N410" s="23"/>
      <c r="O410" s="23"/>
      <c r="P410" s="23"/>
      <c r="Q410" s="23"/>
      <c r="R410" s="24"/>
    </row>
    <row r="411" spans="1:18" s="21" customFormat="1" ht="15" customHeight="1">
      <c r="A411"/>
      <c r="B411"/>
      <c r="C411" s="3"/>
      <c r="D411" s="23"/>
      <c r="E411" s="23"/>
      <c r="F411" s="23"/>
      <c r="G411" s="34"/>
      <c r="H411" s="23"/>
      <c r="I411" s="23"/>
      <c r="J411" s="23"/>
      <c r="K411" s="23"/>
      <c r="L411" s="23"/>
      <c r="M411" s="23"/>
      <c r="N411" s="23"/>
      <c r="O411" s="23"/>
      <c r="P411" s="23"/>
      <c r="Q411" s="23"/>
      <c r="R411" s="24"/>
    </row>
    <row r="412" spans="1:18" s="21" customFormat="1" ht="15" customHeight="1">
      <c r="A412"/>
      <c r="B412"/>
      <c r="C412" s="3"/>
      <c r="D412" s="23"/>
      <c r="E412" s="23"/>
      <c r="F412" s="23"/>
      <c r="G412" s="34"/>
      <c r="H412" s="23"/>
      <c r="I412" s="23"/>
      <c r="J412" s="23"/>
      <c r="K412" s="23"/>
      <c r="L412" s="23"/>
      <c r="M412" s="23"/>
      <c r="N412" s="23"/>
      <c r="O412" s="23"/>
      <c r="P412" s="23"/>
      <c r="Q412" s="23"/>
      <c r="R412" s="24"/>
    </row>
    <row r="413" spans="1:18" s="21" customFormat="1" ht="15" customHeight="1">
      <c r="A413"/>
      <c r="B413"/>
      <c r="C413" s="3"/>
      <c r="D413" s="23"/>
      <c r="E413" s="23"/>
      <c r="F413" s="23"/>
      <c r="G413" s="34"/>
      <c r="H413" s="23"/>
      <c r="I413" s="23"/>
      <c r="J413" s="23"/>
      <c r="K413" s="23"/>
      <c r="L413" s="23"/>
      <c r="M413" s="23"/>
      <c r="N413" s="23"/>
      <c r="O413" s="23"/>
      <c r="P413" s="23"/>
      <c r="Q413" s="23"/>
      <c r="R413" s="24"/>
    </row>
    <row r="414" spans="1:18" s="21" customFormat="1" ht="15" customHeight="1">
      <c r="A414"/>
      <c r="B414"/>
      <c r="C414" s="3"/>
      <c r="D414" s="23"/>
      <c r="E414" s="23"/>
      <c r="F414" s="23"/>
      <c r="G414" s="34"/>
      <c r="H414" s="23"/>
      <c r="I414" s="23"/>
      <c r="J414" s="23"/>
      <c r="K414" s="23"/>
      <c r="L414" s="23"/>
      <c r="M414" s="23"/>
      <c r="N414" s="23"/>
      <c r="O414" s="23"/>
      <c r="P414" s="23"/>
      <c r="Q414" s="23"/>
      <c r="R414" s="24"/>
    </row>
    <row r="415" spans="1:18" s="21" customFormat="1" ht="15" customHeight="1">
      <c r="A415"/>
      <c r="B415"/>
      <c r="C415" s="3"/>
      <c r="D415" s="23"/>
      <c r="E415" s="23"/>
      <c r="F415" s="23"/>
      <c r="G415" s="34"/>
      <c r="H415" s="23"/>
      <c r="I415" s="23"/>
      <c r="J415" s="23"/>
      <c r="K415" s="23"/>
      <c r="L415" s="23"/>
      <c r="M415" s="23"/>
      <c r="N415" s="23"/>
      <c r="O415" s="23"/>
      <c r="P415" s="23"/>
      <c r="Q415" s="23"/>
      <c r="R415" s="24"/>
    </row>
    <row r="416" spans="1:18" s="21" customFormat="1" ht="15" customHeight="1">
      <c r="A416"/>
      <c r="B416"/>
      <c r="C416" s="3"/>
      <c r="D416" s="23"/>
      <c r="E416" s="23"/>
      <c r="F416" s="23"/>
      <c r="G416" s="34"/>
      <c r="H416" s="23"/>
      <c r="I416" s="23"/>
      <c r="J416" s="23"/>
      <c r="K416" s="23"/>
      <c r="L416" s="23"/>
      <c r="M416" s="23"/>
      <c r="N416" s="23"/>
      <c r="O416" s="23"/>
      <c r="P416" s="23"/>
      <c r="Q416" s="23"/>
      <c r="R416" s="24"/>
    </row>
    <row r="417" spans="1:18" s="21" customFormat="1" ht="15" customHeight="1">
      <c r="A417"/>
      <c r="B417"/>
      <c r="C417" s="3"/>
      <c r="D417" s="23"/>
      <c r="E417" s="23"/>
      <c r="F417" s="23"/>
      <c r="G417" s="34"/>
      <c r="H417" s="23"/>
      <c r="I417" s="23"/>
      <c r="J417" s="23"/>
      <c r="K417" s="23"/>
      <c r="L417" s="23"/>
      <c r="M417" s="23"/>
      <c r="N417" s="23"/>
      <c r="O417" s="23"/>
      <c r="P417" s="23"/>
      <c r="Q417" s="23"/>
      <c r="R417" s="24"/>
    </row>
    <row r="418" spans="1:18" s="21" customFormat="1" ht="15" customHeight="1">
      <c r="A418"/>
      <c r="B418"/>
      <c r="C418" s="3"/>
      <c r="D418" s="23"/>
      <c r="E418" s="23"/>
      <c r="F418" s="23"/>
      <c r="G418" s="34"/>
      <c r="H418" s="23"/>
      <c r="I418" s="23"/>
      <c r="J418" s="23"/>
      <c r="K418" s="23"/>
      <c r="L418" s="23"/>
      <c r="M418" s="23"/>
      <c r="N418" s="23"/>
      <c r="O418" s="23"/>
      <c r="P418" s="23"/>
      <c r="Q418" s="23"/>
      <c r="R418" s="24"/>
    </row>
    <row r="419" spans="1:18" s="21" customFormat="1" ht="15" customHeight="1">
      <c r="A419"/>
      <c r="B419"/>
      <c r="C419" s="3"/>
      <c r="D419" s="23"/>
      <c r="E419" s="23"/>
      <c r="F419" s="23"/>
      <c r="G419" s="34"/>
      <c r="H419" s="23"/>
      <c r="I419" s="23"/>
      <c r="J419" s="23"/>
      <c r="K419" s="23"/>
      <c r="L419" s="23"/>
      <c r="M419" s="23"/>
      <c r="N419" s="23"/>
      <c r="O419" s="23"/>
      <c r="P419" s="23"/>
      <c r="Q419" s="23"/>
      <c r="R419" s="24"/>
    </row>
    <row r="420" spans="1:18" s="21" customFormat="1" ht="15" customHeight="1">
      <c r="A420"/>
      <c r="B420"/>
      <c r="C420" s="3"/>
      <c r="D420" s="23"/>
      <c r="E420" s="23"/>
      <c r="F420" s="23"/>
      <c r="G420" s="34"/>
      <c r="H420" s="23"/>
      <c r="I420" s="23"/>
      <c r="J420" s="23"/>
      <c r="K420" s="23"/>
      <c r="L420" s="23"/>
      <c r="M420" s="23"/>
      <c r="N420" s="23"/>
      <c r="O420" s="23"/>
      <c r="P420" s="23"/>
      <c r="Q420" s="23"/>
      <c r="R420" s="24"/>
    </row>
    <row r="421" spans="1:18" s="21" customFormat="1" ht="15" customHeight="1">
      <c r="A421"/>
      <c r="B421"/>
      <c r="C421" s="3"/>
      <c r="D421" s="23"/>
      <c r="E421" s="23"/>
      <c r="F421" s="23"/>
      <c r="G421" s="34"/>
      <c r="H421" s="23"/>
      <c r="I421" s="23"/>
      <c r="J421" s="23"/>
      <c r="K421" s="23"/>
      <c r="L421" s="23"/>
      <c r="M421" s="23"/>
      <c r="N421" s="23"/>
      <c r="O421" s="23"/>
      <c r="P421" s="23"/>
      <c r="Q421" s="23"/>
      <c r="R421" s="24"/>
    </row>
    <row r="422" spans="1:18" s="21" customFormat="1" ht="15" customHeight="1">
      <c r="A422"/>
      <c r="B422"/>
      <c r="C422" s="3"/>
      <c r="D422" s="23"/>
      <c r="E422" s="23"/>
      <c r="F422" s="23"/>
      <c r="G422" s="34"/>
      <c r="H422" s="23"/>
      <c r="I422" s="23"/>
      <c r="J422" s="23"/>
      <c r="K422" s="23"/>
      <c r="L422" s="23"/>
      <c r="M422" s="23"/>
      <c r="N422" s="23"/>
      <c r="O422" s="23"/>
      <c r="P422" s="23"/>
      <c r="Q422" s="23"/>
      <c r="R422" s="24"/>
    </row>
    <row r="423" spans="1:18" s="21" customFormat="1" ht="15" customHeight="1">
      <c r="A423"/>
      <c r="B423"/>
      <c r="C423" s="3"/>
      <c r="D423" s="23"/>
      <c r="E423" s="23"/>
      <c r="F423" s="23"/>
      <c r="G423" s="34"/>
      <c r="H423" s="23"/>
      <c r="I423" s="23"/>
      <c r="J423" s="23"/>
      <c r="K423" s="23"/>
      <c r="L423" s="23"/>
      <c r="M423" s="23"/>
      <c r="N423" s="23"/>
      <c r="O423" s="23"/>
      <c r="P423" s="23"/>
      <c r="Q423" s="23"/>
      <c r="R423" s="24"/>
    </row>
    <row r="424" spans="1:18" s="21" customFormat="1" ht="15" customHeight="1">
      <c r="A424"/>
      <c r="B424"/>
      <c r="C424" s="3"/>
      <c r="D424" s="23"/>
      <c r="E424" s="23"/>
      <c r="F424" s="23"/>
      <c r="G424" s="34"/>
      <c r="H424" s="23"/>
      <c r="I424" s="23"/>
      <c r="J424" s="23"/>
      <c r="K424" s="23"/>
      <c r="L424" s="23"/>
      <c r="M424" s="23"/>
      <c r="N424" s="23"/>
      <c r="O424" s="23"/>
      <c r="P424" s="23"/>
      <c r="Q424" s="23"/>
      <c r="R424" s="24"/>
    </row>
    <row r="425" spans="1:18" s="21" customFormat="1" ht="15" customHeight="1">
      <c r="A425"/>
      <c r="B425"/>
      <c r="C425" s="3"/>
      <c r="D425" s="23"/>
      <c r="E425" s="23"/>
      <c r="F425" s="23"/>
      <c r="G425" s="34"/>
      <c r="H425" s="23"/>
      <c r="I425" s="23"/>
      <c r="J425" s="23"/>
      <c r="K425" s="23"/>
      <c r="L425" s="23"/>
      <c r="M425" s="23"/>
      <c r="N425" s="23"/>
      <c r="O425" s="23"/>
      <c r="P425" s="23"/>
      <c r="Q425" s="23"/>
      <c r="R425" s="24"/>
    </row>
    <row r="426" spans="1:18" s="21" customFormat="1" ht="15" customHeight="1">
      <c r="A426"/>
      <c r="B426"/>
      <c r="C426" s="3"/>
      <c r="D426" s="23"/>
      <c r="E426" s="23"/>
      <c r="F426" s="23"/>
      <c r="G426" s="34"/>
      <c r="H426" s="23"/>
      <c r="I426" s="23"/>
      <c r="J426" s="23"/>
      <c r="K426" s="23"/>
      <c r="L426" s="23"/>
      <c r="M426" s="23"/>
      <c r="N426" s="23"/>
      <c r="O426" s="23"/>
      <c r="P426" s="23"/>
      <c r="Q426" s="23"/>
      <c r="R426" s="24"/>
    </row>
    <row r="427" spans="1:18" s="21" customFormat="1" ht="15" customHeight="1">
      <c r="A427"/>
      <c r="B427"/>
      <c r="C427" s="3"/>
      <c r="D427" s="23"/>
      <c r="E427" s="23"/>
      <c r="F427" s="23"/>
      <c r="G427" s="34"/>
      <c r="H427" s="23"/>
      <c r="I427" s="23"/>
      <c r="J427" s="23"/>
      <c r="K427" s="23"/>
      <c r="L427" s="23"/>
      <c r="M427" s="23"/>
      <c r="N427" s="23"/>
      <c r="O427" s="23"/>
      <c r="P427" s="23"/>
      <c r="Q427" s="23"/>
      <c r="R427" s="24"/>
    </row>
    <row r="428" spans="1:18" s="21" customFormat="1" ht="15" customHeight="1">
      <c r="A428"/>
      <c r="B428"/>
      <c r="C428" s="3"/>
      <c r="D428" s="23"/>
      <c r="E428" s="23"/>
      <c r="F428" s="23"/>
      <c r="G428" s="34"/>
      <c r="H428" s="23"/>
      <c r="I428" s="23"/>
      <c r="J428" s="23"/>
      <c r="K428" s="23"/>
      <c r="L428" s="23"/>
      <c r="M428" s="23"/>
      <c r="N428" s="23"/>
      <c r="O428" s="23"/>
      <c r="P428" s="23"/>
      <c r="Q428" s="23"/>
      <c r="R428" s="24"/>
    </row>
    <row r="429" spans="1:18" s="21" customFormat="1" ht="15" customHeight="1">
      <c r="A429"/>
      <c r="B429"/>
      <c r="C429" s="3"/>
      <c r="D429" s="23"/>
      <c r="E429" s="23"/>
      <c r="F429" s="23"/>
      <c r="G429" s="34"/>
      <c r="H429" s="23"/>
      <c r="I429" s="23"/>
      <c r="J429" s="23"/>
      <c r="K429" s="23"/>
      <c r="L429" s="23"/>
      <c r="M429" s="23"/>
      <c r="N429" s="23"/>
      <c r="O429" s="23"/>
      <c r="P429" s="23"/>
      <c r="Q429" s="23"/>
      <c r="R429" s="24"/>
    </row>
    <row r="430" spans="1:18" s="21" customFormat="1" ht="15" customHeight="1">
      <c r="A430"/>
      <c r="B430"/>
      <c r="C430" s="3"/>
      <c r="D430" s="23"/>
      <c r="E430" s="23"/>
      <c r="F430" s="23"/>
      <c r="G430" s="34"/>
      <c r="H430" s="23"/>
      <c r="I430" s="23"/>
      <c r="J430" s="23"/>
      <c r="K430" s="23"/>
      <c r="L430" s="23"/>
      <c r="M430" s="23"/>
      <c r="N430" s="23"/>
      <c r="O430" s="23"/>
      <c r="P430" s="23"/>
      <c r="Q430" s="23"/>
      <c r="R430" s="24"/>
    </row>
    <row r="431" spans="1:18" s="21" customFormat="1" ht="15" customHeight="1">
      <c r="A431"/>
      <c r="B431"/>
      <c r="C431" s="3"/>
      <c r="D431" s="23"/>
      <c r="E431" s="23"/>
      <c r="F431" s="23"/>
      <c r="G431" s="34"/>
      <c r="H431" s="23"/>
      <c r="I431" s="23"/>
      <c r="J431" s="23"/>
      <c r="K431" s="23"/>
      <c r="L431" s="23"/>
      <c r="M431" s="23"/>
      <c r="N431" s="23"/>
      <c r="O431" s="23"/>
      <c r="P431" s="23"/>
      <c r="Q431" s="23"/>
      <c r="R431" s="24"/>
    </row>
    <row r="432" spans="1:18" s="21" customFormat="1" ht="15" customHeight="1">
      <c r="A432"/>
      <c r="B432"/>
      <c r="C432" s="3"/>
      <c r="D432" s="23"/>
      <c r="E432" s="23"/>
      <c r="F432" s="23"/>
      <c r="G432" s="34"/>
      <c r="H432" s="23"/>
      <c r="I432" s="23"/>
      <c r="J432" s="23"/>
      <c r="K432" s="23"/>
      <c r="L432" s="23"/>
      <c r="M432" s="23"/>
      <c r="N432" s="23"/>
      <c r="O432" s="23"/>
      <c r="P432" s="23"/>
      <c r="Q432" s="23"/>
      <c r="R432" s="24"/>
    </row>
    <row r="433" spans="1:18" s="21" customFormat="1" ht="15" customHeight="1">
      <c r="A433"/>
      <c r="B433"/>
      <c r="C433" s="3"/>
      <c r="D433" s="23"/>
      <c r="E433" s="23"/>
      <c r="F433" s="23"/>
      <c r="G433" s="34"/>
      <c r="H433" s="23"/>
      <c r="I433" s="23"/>
      <c r="J433" s="23"/>
      <c r="K433" s="23"/>
      <c r="L433" s="23"/>
      <c r="M433" s="23"/>
      <c r="N433" s="23"/>
      <c r="O433" s="23"/>
      <c r="P433" s="23"/>
      <c r="Q433" s="23"/>
      <c r="R433" s="24"/>
    </row>
    <row r="434" spans="1:18" s="21" customFormat="1" ht="15" customHeight="1">
      <c r="A434"/>
      <c r="B434"/>
      <c r="C434" s="3"/>
      <c r="D434" s="23"/>
      <c r="E434" s="23"/>
      <c r="F434" s="23"/>
      <c r="G434" s="34"/>
      <c r="H434" s="23"/>
      <c r="I434" s="23"/>
      <c r="J434" s="23"/>
      <c r="K434" s="23"/>
      <c r="L434" s="23"/>
      <c r="M434" s="23"/>
      <c r="N434" s="23"/>
      <c r="O434" s="23"/>
      <c r="P434" s="23"/>
      <c r="Q434" s="23"/>
      <c r="R434" s="24"/>
    </row>
    <row r="435" spans="1:18" s="21" customFormat="1" ht="15" customHeight="1">
      <c r="A435"/>
      <c r="B435"/>
      <c r="C435" s="3"/>
      <c r="D435" s="23"/>
      <c r="E435" s="23"/>
      <c r="F435" s="23"/>
      <c r="G435" s="34"/>
      <c r="H435" s="23"/>
      <c r="I435" s="23"/>
      <c r="J435" s="23"/>
      <c r="K435" s="23"/>
      <c r="L435" s="23"/>
      <c r="M435" s="23"/>
      <c r="N435" s="23"/>
      <c r="O435" s="23"/>
      <c r="P435" s="23"/>
      <c r="Q435" s="23"/>
      <c r="R435" s="24"/>
    </row>
    <row r="436" spans="1:18" s="21" customFormat="1" ht="15" customHeight="1">
      <c r="A436"/>
      <c r="B436"/>
      <c r="C436" s="3"/>
      <c r="D436" s="23"/>
      <c r="E436" s="23"/>
      <c r="F436" s="23"/>
      <c r="G436" s="34"/>
      <c r="H436" s="23"/>
      <c r="I436" s="23"/>
      <c r="J436" s="23"/>
      <c r="K436" s="23"/>
      <c r="L436" s="23"/>
      <c r="M436" s="23"/>
      <c r="N436" s="23"/>
      <c r="O436" s="23"/>
      <c r="P436" s="23"/>
      <c r="Q436" s="23"/>
      <c r="R436" s="24"/>
    </row>
    <row r="437" spans="1:18" s="21" customFormat="1" ht="15" customHeight="1">
      <c r="A437"/>
      <c r="B437"/>
      <c r="C437" s="3"/>
      <c r="D437" s="23"/>
      <c r="E437" s="23"/>
      <c r="F437" s="23"/>
      <c r="G437" s="34"/>
      <c r="H437" s="23"/>
      <c r="I437" s="23"/>
      <c r="J437" s="23"/>
      <c r="K437" s="23"/>
      <c r="L437" s="23"/>
      <c r="M437" s="23"/>
      <c r="N437" s="23"/>
      <c r="O437" s="23"/>
      <c r="P437" s="23"/>
      <c r="Q437" s="23"/>
      <c r="R437" s="24"/>
    </row>
    <row r="438" spans="1:18" s="21" customFormat="1" ht="15" customHeight="1">
      <c r="A438"/>
      <c r="B438"/>
      <c r="C438" s="3"/>
      <c r="D438" s="23"/>
      <c r="E438" s="23"/>
      <c r="F438" s="23"/>
      <c r="G438" s="34"/>
      <c r="H438" s="23"/>
      <c r="I438" s="23"/>
      <c r="J438" s="23"/>
      <c r="K438" s="23"/>
      <c r="L438" s="23"/>
      <c r="M438" s="23"/>
      <c r="N438" s="23"/>
      <c r="O438" s="23"/>
      <c r="P438" s="23"/>
      <c r="Q438" s="23"/>
      <c r="R438" s="24"/>
    </row>
    <row r="439" spans="1:18" s="21" customFormat="1" ht="15" customHeight="1">
      <c r="A439"/>
      <c r="B439"/>
      <c r="C439" s="3"/>
      <c r="D439" s="23"/>
      <c r="E439" s="23"/>
      <c r="F439" s="23"/>
      <c r="G439" s="34"/>
      <c r="H439" s="23"/>
      <c r="I439" s="23"/>
      <c r="J439" s="23"/>
      <c r="K439" s="23"/>
      <c r="L439" s="23"/>
      <c r="M439" s="23"/>
      <c r="N439" s="23"/>
      <c r="O439" s="23"/>
      <c r="P439" s="23"/>
      <c r="Q439" s="23"/>
      <c r="R439" s="24"/>
    </row>
    <row r="440" spans="1:18" s="21" customFormat="1" ht="15" customHeight="1">
      <c r="A440"/>
      <c r="B440"/>
      <c r="C440" s="3"/>
      <c r="D440" s="23"/>
      <c r="E440" s="23"/>
      <c r="F440" s="23"/>
      <c r="G440" s="34"/>
      <c r="H440" s="23"/>
      <c r="I440" s="23"/>
      <c r="J440" s="23"/>
      <c r="K440" s="23"/>
      <c r="L440" s="23"/>
      <c r="M440" s="23"/>
      <c r="N440" s="23"/>
      <c r="O440" s="23"/>
      <c r="P440" s="23"/>
      <c r="Q440" s="23"/>
      <c r="R440" s="24"/>
    </row>
    <row r="441" spans="1:18" s="21" customFormat="1" ht="15" customHeight="1">
      <c r="A441"/>
      <c r="B441"/>
      <c r="C441" s="3"/>
      <c r="D441" s="23"/>
      <c r="E441" s="23"/>
      <c r="F441" s="23"/>
      <c r="G441" s="34"/>
      <c r="H441" s="23"/>
      <c r="I441" s="23"/>
      <c r="J441" s="23"/>
      <c r="K441" s="23"/>
      <c r="L441" s="23"/>
      <c r="M441" s="23"/>
      <c r="N441" s="23"/>
      <c r="O441" s="23"/>
      <c r="P441" s="23"/>
      <c r="Q441" s="23"/>
      <c r="R441" s="24"/>
    </row>
    <row r="442" spans="1:18" s="21" customFormat="1" ht="15" customHeight="1">
      <c r="A442"/>
      <c r="B442"/>
      <c r="C442" s="3"/>
      <c r="D442" s="23"/>
      <c r="E442" s="23"/>
      <c r="F442" s="23"/>
      <c r="G442" s="34"/>
      <c r="H442" s="23"/>
      <c r="I442" s="23"/>
      <c r="J442" s="23"/>
      <c r="K442" s="23"/>
      <c r="L442" s="23"/>
      <c r="M442" s="23"/>
      <c r="N442" s="23"/>
      <c r="O442" s="23"/>
      <c r="P442" s="23"/>
      <c r="Q442" s="23"/>
      <c r="R442" s="24"/>
    </row>
    <row r="443" spans="1:18" s="21" customFormat="1" ht="15" customHeight="1">
      <c r="A443"/>
      <c r="B443"/>
      <c r="C443" s="3"/>
      <c r="D443" s="23"/>
      <c r="E443" s="23"/>
      <c r="F443" s="23"/>
      <c r="G443" s="34"/>
      <c r="H443" s="23"/>
      <c r="I443" s="23"/>
      <c r="J443" s="23"/>
      <c r="K443" s="23"/>
      <c r="L443" s="23"/>
      <c r="M443" s="23"/>
      <c r="N443" s="23"/>
      <c r="O443" s="23"/>
      <c r="P443" s="23"/>
      <c r="Q443" s="23"/>
      <c r="R443" s="24"/>
    </row>
    <row r="444" spans="1:18" s="21" customFormat="1" ht="15" customHeight="1">
      <c r="A444"/>
      <c r="B444"/>
      <c r="C444" s="3"/>
      <c r="D444" s="23"/>
      <c r="E444" s="23"/>
      <c r="F444" s="23"/>
      <c r="G444" s="34"/>
      <c r="H444" s="23"/>
      <c r="I444" s="23"/>
      <c r="J444" s="23"/>
      <c r="K444" s="23"/>
      <c r="L444" s="23"/>
      <c r="M444" s="23"/>
      <c r="N444" s="23"/>
      <c r="O444" s="23"/>
      <c r="P444" s="23"/>
      <c r="Q444" s="23"/>
      <c r="R444" s="24"/>
    </row>
    <row r="445" spans="1:18" s="21" customFormat="1" ht="15" customHeight="1">
      <c r="A445"/>
      <c r="B445"/>
      <c r="C445" s="3"/>
      <c r="D445" s="23"/>
      <c r="E445" s="23"/>
      <c r="F445" s="23"/>
      <c r="G445" s="34"/>
      <c r="H445" s="23"/>
      <c r="I445" s="23"/>
      <c r="J445" s="23"/>
      <c r="K445" s="23"/>
      <c r="L445" s="23"/>
      <c r="M445" s="23"/>
      <c r="N445" s="23"/>
      <c r="O445" s="23"/>
      <c r="P445" s="23"/>
      <c r="Q445" s="23"/>
      <c r="R445" s="24"/>
    </row>
    <row r="446" spans="1:18" s="21" customFormat="1" ht="15" customHeight="1">
      <c r="A446"/>
      <c r="B446"/>
      <c r="C446" s="3"/>
      <c r="D446" s="23"/>
      <c r="E446" s="23"/>
      <c r="F446" s="23"/>
      <c r="G446" s="34"/>
      <c r="H446" s="23"/>
      <c r="I446" s="23"/>
      <c r="J446" s="23"/>
      <c r="K446" s="23"/>
      <c r="L446" s="23"/>
      <c r="M446" s="23"/>
      <c r="N446" s="23"/>
      <c r="O446" s="23"/>
      <c r="P446" s="23"/>
      <c r="Q446" s="23"/>
      <c r="R446" s="24"/>
    </row>
    <row r="447" spans="1:18" s="21" customFormat="1" ht="15" customHeight="1">
      <c r="A447"/>
      <c r="B447"/>
      <c r="C447" s="3"/>
      <c r="D447" s="23"/>
      <c r="E447" s="23"/>
      <c r="F447" s="23"/>
      <c r="G447" s="34"/>
      <c r="H447" s="23"/>
      <c r="I447" s="23"/>
      <c r="J447" s="23"/>
      <c r="K447" s="23"/>
      <c r="L447" s="23"/>
      <c r="M447" s="23"/>
      <c r="N447" s="23"/>
      <c r="O447" s="23"/>
      <c r="P447" s="23"/>
      <c r="Q447" s="23"/>
      <c r="R447" s="24"/>
    </row>
    <row r="448" spans="1:18" s="21" customFormat="1" ht="15" customHeight="1">
      <c r="A448"/>
      <c r="B448"/>
      <c r="C448" s="3"/>
      <c r="D448" s="23"/>
      <c r="E448" s="23"/>
      <c r="F448" s="23"/>
      <c r="G448" s="34"/>
      <c r="H448" s="23"/>
      <c r="I448" s="23"/>
      <c r="J448" s="23"/>
      <c r="K448" s="23"/>
      <c r="L448" s="23"/>
      <c r="M448" s="23"/>
      <c r="N448" s="23"/>
      <c r="O448" s="23"/>
      <c r="P448" s="23"/>
      <c r="Q448" s="23"/>
      <c r="R448" s="24"/>
    </row>
    <row r="449" spans="1:18" s="21" customFormat="1" ht="15" customHeight="1">
      <c r="A449"/>
      <c r="B449"/>
      <c r="C449" s="3"/>
      <c r="D449" s="23"/>
      <c r="E449" s="23"/>
      <c r="F449" s="23"/>
      <c r="G449" s="34"/>
      <c r="H449" s="23"/>
      <c r="I449" s="23"/>
      <c r="J449" s="23"/>
      <c r="K449" s="23"/>
      <c r="L449" s="23"/>
      <c r="M449" s="23"/>
      <c r="N449" s="23"/>
      <c r="O449" s="23"/>
      <c r="P449" s="23"/>
      <c r="Q449" s="23"/>
      <c r="R449" s="24"/>
    </row>
    <row r="450" spans="1:18" s="21" customFormat="1" ht="15" customHeight="1">
      <c r="A450"/>
      <c r="B450"/>
      <c r="C450" s="3"/>
      <c r="D450" s="23"/>
      <c r="E450" s="23"/>
      <c r="F450" s="23"/>
      <c r="G450" s="34"/>
      <c r="H450" s="23"/>
      <c r="I450" s="23"/>
      <c r="J450" s="23"/>
      <c r="K450" s="23"/>
      <c r="L450" s="23"/>
      <c r="M450" s="23"/>
      <c r="N450" s="23"/>
      <c r="O450" s="23"/>
      <c r="P450" s="23"/>
      <c r="Q450" s="23"/>
      <c r="R450" s="24"/>
    </row>
    <row r="451" spans="1:18" s="21" customFormat="1" ht="15" customHeight="1">
      <c r="A451"/>
      <c r="B451"/>
      <c r="C451" s="3"/>
      <c r="D451" s="23"/>
      <c r="E451" s="23"/>
      <c r="F451" s="23"/>
      <c r="G451" s="34"/>
      <c r="H451" s="23"/>
      <c r="I451" s="23"/>
      <c r="J451" s="23"/>
      <c r="K451" s="23"/>
      <c r="L451" s="23"/>
      <c r="M451" s="23"/>
      <c r="N451" s="23"/>
      <c r="O451" s="23"/>
      <c r="P451" s="23"/>
      <c r="Q451" s="23"/>
      <c r="R451" s="24"/>
    </row>
    <row r="452" spans="1:18" s="21" customFormat="1" ht="15" customHeight="1">
      <c r="A452"/>
      <c r="B452"/>
      <c r="C452" s="3"/>
      <c r="D452" s="23"/>
      <c r="E452" s="23"/>
      <c r="F452" s="23"/>
      <c r="G452" s="34"/>
      <c r="H452" s="23"/>
      <c r="I452" s="23"/>
      <c r="J452" s="23"/>
      <c r="K452" s="23"/>
      <c r="L452" s="23"/>
      <c r="M452" s="23"/>
      <c r="N452" s="23"/>
      <c r="O452" s="23"/>
      <c r="P452" s="23"/>
      <c r="Q452" s="23"/>
      <c r="R452" s="24"/>
    </row>
    <row r="453" spans="1:18" s="21" customFormat="1" ht="15" customHeight="1">
      <c r="A453"/>
      <c r="B453"/>
      <c r="C453" s="3"/>
      <c r="D453" s="23"/>
      <c r="E453" s="23"/>
      <c r="F453" s="23"/>
      <c r="G453" s="34"/>
      <c r="H453" s="23"/>
      <c r="I453" s="23"/>
      <c r="J453" s="23"/>
      <c r="K453" s="23"/>
      <c r="L453" s="23"/>
      <c r="M453" s="23"/>
      <c r="N453" s="23"/>
      <c r="O453" s="23"/>
      <c r="P453" s="23"/>
      <c r="Q453" s="23"/>
      <c r="R453" s="24"/>
    </row>
    <row r="454" spans="1:18" s="21" customFormat="1" ht="15" customHeight="1">
      <c r="A454"/>
      <c r="B454"/>
      <c r="C454" s="3"/>
      <c r="D454" s="23"/>
      <c r="E454" s="23"/>
      <c r="F454" s="23"/>
      <c r="G454" s="34"/>
      <c r="H454" s="23"/>
      <c r="I454" s="23"/>
      <c r="J454" s="23"/>
      <c r="K454" s="23"/>
      <c r="L454" s="23"/>
      <c r="M454" s="23"/>
      <c r="N454" s="23"/>
      <c r="O454" s="23"/>
      <c r="P454" s="23"/>
      <c r="Q454" s="23"/>
      <c r="R454" s="24"/>
    </row>
    <row r="455" spans="1:18" s="21" customFormat="1" ht="15" customHeight="1">
      <c r="A455"/>
      <c r="B455"/>
      <c r="C455" s="3"/>
      <c r="D455" s="23"/>
      <c r="E455" s="23"/>
      <c r="F455" s="23"/>
      <c r="G455" s="34"/>
      <c r="H455" s="23"/>
      <c r="I455" s="23"/>
      <c r="J455" s="23"/>
      <c r="K455" s="23"/>
      <c r="L455" s="23"/>
      <c r="M455" s="23"/>
      <c r="N455" s="23"/>
      <c r="O455" s="23"/>
      <c r="P455" s="23"/>
      <c r="Q455" s="23"/>
      <c r="R455" s="24"/>
    </row>
    <row r="456" spans="1:18" s="21" customFormat="1" ht="15" customHeight="1">
      <c r="A456"/>
      <c r="B456"/>
      <c r="C456" s="3"/>
      <c r="D456" s="23"/>
      <c r="E456" s="23"/>
      <c r="F456" s="23"/>
      <c r="G456" s="34"/>
      <c r="H456" s="23"/>
      <c r="I456" s="23"/>
      <c r="J456" s="23"/>
      <c r="K456" s="23"/>
      <c r="L456" s="23"/>
      <c r="M456" s="23"/>
      <c r="N456" s="23"/>
      <c r="O456" s="23"/>
      <c r="P456" s="23"/>
      <c r="Q456" s="23"/>
      <c r="R456" s="24"/>
    </row>
    <row r="457" spans="1:18" s="21" customFormat="1" ht="15" customHeight="1">
      <c r="A457"/>
      <c r="B457"/>
      <c r="C457" s="3"/>
      <c r="D457" s="23"/>
      <c r="E457" s="23"/>
      <c r="F457" s="23"/>
      <c r="G457" s="34"/>
      <c r="H457" s="23"/>
      <c r="I457" s="23"/>
      <c r="J457" s="23"/>
      <c r="K457" s="23"/>
      <c r="L457" s="23"/>
      <c r="M457" s="23"/>
      <c r="N457" s="23"/>
      <c r="O457" s="23"/>
      <c r="P457" s="23"/>
      <c r="Q457" s="23"/>
      <c r="R457" s="24"/>
    </row>
    <row r="458" spans="1:18" s="21" customFormat="1" ht="15" customHeight="1">
      <c r="A458"/>
      <c r="B458"/>
      <c r="C458" s="3"/>
      <c r="D458" s="23"/>
      <c r="E458" s="23"/>
      <c r="F458" s="23"/>
      <c r="G458" s="34"/>
      <c r="H458" s="23"/>
      <c r="I458" s="23"/>
      <c r="J458" s="23"/>
      <c r="K458" s="23"/>
      <c r="L458" s="23"/>
      <c r="M458" s="23"/>
      <c r="N458" s="23"/>
      <c r="O458" s="23"/>
      <c r="P458" s="23"/>
      <c r="Q458" s="23"/>
      <c r="R458" s="24"/>
    </row>
    <row r="459" spans="1:18" s="21" customFormat="1" ht="15" customHeight="1">
      <c r="A459"/>
      <c r="B459"/>
      <c r="C459" s="3"/>
      <c r="D459" s="23"/>
      <c r="E459" s="23"/>
      <c r="F459" s="23"/>
      <c r="G459" s="34"/>
      <c r="H459" s="23"/>
      <c r="I459" s="23"/>
      <c r="J459" s="23"/>
      <c r="K459" s="23"/>
      <c r="L459" s="23"/>
      <c r="M459" s="23"/>
      <c r="N459" s="23"/>
      <c r="O459" s="23"/>
      <c r="P459" s="23"/>
      <c r="Q459" s="23"/>
      <c r="R459" s="24"/>
    </row>
    <row r="460" spans="1:18" s="21" customFormat="1" ht="15" customHeight="1">
      <c r="A460"/>
      <c r="B460"/>
      <c r="C460" s="3"/>
      <c r="D460" s="23"/>
      <c r="E460" s="23"/>
      <c r="F460" s="23"/>
      <c r="G460" s="34"/>
      <c r="H460" s="23"/>
      <c r="I460" s="23"/>
      <c r="J460" s="23"/>
      <c r="K460" s="23"/>
      <c r="L460" s="23"/>
      <c r="M460" s="23"/>
      <c r="N460" s="23"/>
      <c r="O460" s="23"/>
      <c r="P460" s="23"/>
      <c r="Q460" s="23"/>
      <c r="R460" s="24"/>
    </row>
    <row r="461" spans="1:18" s="21" customFormat="1" ht="15" customHeight="1">
      <c r="A461"/>
      <c r="B461"/>
      <c r="C461" s="3"/>
      <c r="D461" s="23"/>
      <c r="E461" s="23"/>
      <c r="F461" s="23"/>
      <c r="G461" s="34"/>
      <c r="H461" s="23"/>
      <c r="I461" s="23"/>
      <c r="J461" s="23"/>
      <c r="K461" s="23"/>
      <c r="L461" s="23"/>
      <c r="M461" s="23"/>
      <c r="N461" s="23"/>
      <c r="O461" s="23"/>
      <c r="P461" s="23"/>
      <c r="Q461" s="23"/>
      <c r="R461" s="24"/>
    </row>
    <row r="462" spans="1:18" s="21" customFormat="1" ht="15" customHeight="1">
      <c r="A462"/>
      <c r="B462"/>
      <c r="C462" s="3"/>
      <c r="D462" s="23"/>
      <c r="E462" s="23"/>
      <c r="F462" s="23"/>
      <c r="G462" s="34"/>
      <c r="H462" s="23"/>
      <c r="I462" s="23"/>
      <c r="J462" s="23"/>
      <c r="K462" s="23"/>
      <c r="L462" s="23"/>
      <c r="M462" s="23"/>
      <c r="N462" s="23"/>
      <c r="O462" s="23"/>
      <c r="P462" s="23"/>
      <c r="Q462" s="23"/>
      <c r="R462" s="24"/>
    </row>
    <row r="463" spans="1:18" s="21" customFormat="1" ht="15" customHeight="1">
      <c r="A463"/>
      <c r="B463"/>
      <c r="C463" s="3"/>
      <c r="D463" s="23"/>
      <c r="E463" s="23"/>
      <c r="F463" s="23"/>
      <c r="G463" s="34"/>
      <c r="H463" s="23"/>
      <c r="I463" s="23"/>
      <c r="J463" s="23"/>
      <c r="K463" s="23"/>
      <c r="L463" s="23"/>
      <c r="M463" s="23"/>
      <c r="N463" s="23"/>
      <c r="O463" s="23"/>
      <c r="P463" s="23"/>
      <c r="Q463" s="23"/>
      <c r="R463" s="24"/>
    </row>
    <row r="464" spans="1:18" s="21" customFormat="1" ht="15" customHeight="1">
      <c r="A464"/>
      <c r="B464"/>
      <c r="C464" s="3"/>
      <c r="D464" s="23"/>
      <c r="E464" s="23"/>
      <c r="F464" s="23"/>
      <c r="G464" s="34"/>
      <c r="H464" s="23"/>
      <c r="I464" s="23"/>
      <c r="J464" s="23"/>
      <c r="K464" s="23"/>
      <c r="L464" s="23"/>
      <c r="M464" s="23"/>
      <c r="N464" s="23"/>
      <c r="O464" s="23"/>
      <c r="P464" s="23"/>
      <c r="Q464" s="23"/>
      <c r="R464" s="24"/>
    </row>
    <row r="465" spans="1:18" s="21" customFormat="1" ht="15" customHeight="1">
      <c r="A465"/>
      <c r="B465"/>
      <c r="C465" s="3"/>
      <c r="D465" s="23"/>
      <c r="E465" s="23"/>
      <c r="F465" s="23"/>
      <c r="G465" s="34"/>
      <c r="H465" s="23"/>
      <c r="I465" s="23"/>
      <c r="J465" s="23"/>
      <c r="K465" s="23"/>
      <c r="L465" s="23"/>
      <c r="M465" s="23"/>
      <c r="N465" s="23"/>
      <c r="O465" s="23"/>
      <c r="P465" s="23"/>
      <c r="Q465" s="23"/>
      <c r="R465" s="24"/>
    </row>
    <row r="466" spans="1:18" s="21" customFormat="1" ht="15" customHeight="1">
      <c r="A466"/>
      <c r="B466"/>
      <c r="C466" s="3"/>
      <c r="D466" s="23"/>
      <c r="E466" s="23"/>
      <c r="F466" s="23"/>
      <c r="G466" s="34"/>
      <c r="H466" s="23"/>
      <c r="I466" s="23"/>
      <c r="J466" s="23"/>
      <c r="K466" s="23"/>
      <c r="L466" s="23"/>
      <c r="M466" s="23"/>
      <c r="N466" s="23"/>
      <c r="O466" s="23"/>
      <c r="P466" s="23"/>
      <c r="Q466" s="23"/>
      <c r="R466" s="24"/>
    </row>
    <row r="467" spans="1:18" s="21" customFormat="1" ht="15" customHeight="1">
      <c r="A467"/>
      <c r="B467"/>
      <c r="C467" s="3"/>
      <c r="D467" s="23"/>
      <c r="E467" s="23"/>
      <c r="F467" s="23"/>
      <c r="G467" s="34"/>
      <c r="H467" s="23"/>
      <c r="I467" s="23"/>
      <c r="J467" s="23"/>
      <c r="K467" s="23"/>
      <c r="L467" s="23"/>
      <c r="M467" s="23"/>
      <c r="N467" s="23"/>
      <c r="O467" s="23"/>
      <c r="P467" s="23"/>
      <c r="Q467" s="23"/>
      <c r="R467" s="24"/>
    </row>
    <row r="468" spans="1:18" s="21" customFormat="1" ht="15" customHeight="1">
      <c r="A468"/>
      <c r="B468"/>
      <c r="C468" s="3"/>
      <c r="D468" s="23"/>
      <c r="E468" s="23"/>
      <c r="F468" s="23"/>
      <c r="G468" s="34"/>
      <c r="H468" s="23"/>
      <c r="I468" s="23"/>
      <c r="J468" s="23"/>
      <c r="K468" s="23"/>
      <c r="L468" s="23"/>
      <c r="M468" s="23"/>
      <c r="N468" s="23"/>
      <c r="O468" s="23"/>
      <c r="P468" s="23"/>
      <c r="Q468" s="23"/>
      <c r="R468" s="24"/>
    </row>
    <row r="469" spans="1:18" s="21" customFormat="1" ht="15" customHeight="1">
      <c r="A469"/>
      <c r="B469"/>
      <c r="C469" s="3"/>
      <c r="D469" s="23"/>
      <c r="E469" s="23"/>
      <c r="F469" s="23"/>
      <c r="G469" s="34"/>
      <c r="H469" s="23"/>
      <c r="I469" s="23"/>
      <c r="J469" s="23"/>
      <c r="K469" s="23"/>
      <c r="L469" s="23"/>
      <c r="M469" s="23"/>
      <c r="N469" s="23"/>
      <c r="O469" s="23"/>
      <c r="P469" s="23"/>
      <c r="Q469" s="23"/>
      <c r="R469" s="24"/>
    </row>
    <row r="470" spans="1:18" s="21" customFormat="1" ht="15" customHeight="1">
      <c r="A470"/>
      <c r="B470"/>
      <c r="C470" s="3"/>
      <c r="D470" s="23"/>
      <c r="E470" s="23"/>
      <c r="F470" s="23"/>
      <c r="G470" s="34"/>
      <c r="H470" s="23"/>
      <c r="I470" s="23"/>
      <c r="J470" s="23"/>
      <c r="K470" s="23"/>
      <c r="L470" s="23"/>
      <c r="M470" s="23"/>
      <c r="N470" s="23"/>
      <c r="O470" s="23"/>
      <c r="P470" s="23"/>
      <c r="Q470" s="23"/>
      <c r="R470" s="24"/>
    </row>
    <row r="471" spans="1:18" s="21" customFormat="1" ht="15" customHeight="1">
      <c r="A471"/>
      <c r="B471"/>
      <c r="C471" s="3"/>
      <c r="D471" s="23"/>
      <c r="E471" s="23"/>
      <c r="F471" s="23"/>
      <c r="G471" s="34"/>
      <c r="H471" s="23"/>
      <c r="I471" s="23"/>
      <c r="J471" s="23"/>
      <c r="K471" s="23"/>
      <c r="L471" s="23"/>
      <c r="M471" s="23"/>
      <c r="N471" s="23"/>
      <c r="O471" s="23"/>
      <c r="P471" s="23"/>
      <c r="Q471" s="23"/>
      <c r="R471" s="24"/>
    </row>
    <row r="472" spans="1:18" s="21" customFormat="1" ht="15" customHeight="1">
      <c r="A472"/>
      <c r="B472"/>
      <c r="C472" s="3"/>
      <c r="D472" s="23"/>
      <c r="E472" s="23"/>
      <c r="F472" s="23"/>
      <c r="G472" s="34"/>
      <c r="H472" s="23"/>
      <c r="I472" s="23"/>
      <c r="J472" s="23"/>
      <c r="K472" s="23"/>
      <c r="L472" s="23"/>
      <c r="M472" s="23"/>
      <c r="N472" s="23"/>
      <c r="O472" s="23"/>
      <c r="P472" s="23"/>
      <c r="Q472" s="23"/>
      <c r="R472" s="24"/>
    </row>
    <row r="473" spans="1:18" s="21" customFormat="1" ht="15" customHeight="1">
      <c r="A473"/>
      <c r="B473"/>
      <c r="C473" s="3"/>
      <c r="D473" s="23"/>
      <c r="E473" s="23"/>
      <c r="F473" s="23"/>
      <c r="G473" s="34"/>
      <c r="H473" s="23"/>
      <c r="I473" s="23"/>
      <c r="J473" s="23"/>
      <c r="K473" s="23"/>
      <c r="L473" s="23"/>
      <c r="M473" s="23"/>
      <c r="N473" s="23"/>
      <c r="O473" s="23"/>
      <c r="P473" s="23"/>
      <c r="Q473" s="23"/>
      <c r="R473" s="24"/>
    </row>
    <row r="474" spans="1:18" s="21" customFormat="1" ht="15" customHeight="1">
      <c r="A474"/>
      <c r="B474"/>
      <c r="C474" s="3"/>
      <c r="D474" s="23"/>
      <c r="E474" s="23"/>
      <c r="F474" s="23"/>
      <c r="G474" s="34"/>
      <c r="H474" s="23"/>
      <c r="I474" s="23"/>
      <c r="J474" s="23"/>
      <c r="K474" s="23"/>
      <c r="L474" s="23"/>
      <c r="M474" s="23"/>
      <c r="N474" s="23"/>
      <c r="O474" s="23"/>
      <c r="P474" s="23"/>
      <c r="Q474" s="23"/>
      <c r="R474" s="24"/>
    </row>
    <row r="475" spans="1:18" s="21" customFormat="1" ht="15" customHeight="1">
      <c r="A475"/>
      <c r="B475"/>
      <c r="C475" s="3"/>
      <c r="D475" s="23"/>
      <c r="E475" s="23"/>
      <c r="F475" s="23"/>
      <c r="G475" s="34"/>
      <c r="H475" s="23"/>
      <c r="I475" s="23"/>
      <c r="J475" s="23"/>
      <c r="K475" s="23"/>
      <c r="L475" s="23"/>
      <c r="M475" s="23"/>
      <c r="N475" s="23"/>
      <c r="O475" s="23"/>
      <c r="P475" s="23"/>
      <c r="Q475" s="23"/>
      <c r="R475" s="24"/>
    </row>
    <row r="476" spans="1:18" s="21" customFormat="1" ht="15" customHeight="1">
      <c r="A476"/>
      <c r="B476"/>
      <c r="C476" s="3"/>
      <c r="D476" s="23"/>
      <c r="E476" s="23"/>
      <c r="F476" s="23"/>
      <c r="G476" s="34"/>
      <c r="H476" s="23"/>
      <c r="I476" s="23"/>
      <c r="J476" s="23"/>
      <c r="K476" s="23"/>
      <c r="L476" s="23"/>
      <c r="M476" s="23"/>
      <c r="N476" s="23"/>
      <c r="O476" s="23"/>
      <c r="P476" s="23"/>
      <c r="Q476" s="23"/>
      <c r="R476" s="24"/>
    </row>
    <row r="477" spans="1:18" s="21" customFormat="1" ht="15" customHeight="1">
      <c r="A477"/>
      <c r="B477"/>
      <c r="C477" s="3"/>
      <c r="D477" s="23"/>
      <c r="E477" s="23"/>
      <c r="F477" s="23"/>
      <c r="G477" s="34"/>
      <c r="H477" s="23"/>
      <c r="I477" s="23"/>
      <c r="J477" s="23"/>
      <c r="K477" s="23"/>
      <c r="L477" s="23"/>
      <c r="M477" s="23"/>
      <c r="N477" s="23"/>
      <c r="O477" s="23"/>
      <c r="P477" s="23"/>
      <c r="Q477" s="23"/>
      <c r="R477" s="24"/>
    </row>
    <row r="478" spans="1:18" s="21" customFormat="1" ht="15" customHeight="1">
      <c r="A478"/>
      <c r="B478"/>
      <c r="C478" s="3"/>
      <c r="D478" s="23"/>
      <c r="E478" s="23"/>
      <c r="F478" s="23"/>
      <c r="G478" s="34"/>
      <c r="H478" s="23"/>
      <c r="I478" s="23"/>
      <c r="J478" s="23"/>
      <c r="K478" s="23"/>
      <c r="L478" s="23"/>
      <c r="M478" s="23"/>
      <c r="N478" s="23"/>
      <c r="O478" s="23"/>
      <c r="P478" s="23"/>
      <c r="Q478" s="23"/>
      <c r="R478" s="24"/>
    </row>
    <row r="479" spans="1:18" s="21" customFormat="1" ht="15" customHeight="1">
      <c r="A479"/>
      <c r="B479"/>
      <c r="C479" s="3"/>
      <c r="D479" s="23"/>
      <c r="E479" s="23"/>
      <c r="F479" s="23"/>
      <c r="G479" s="34"/>
      <c r="H479" s="23"/>
      <c r="I479" s="23"/>
      <c r="J479" s="23"/>
      <c r="K479" s="23"/>
      <c r="L479" s="23"/>
      <c r="M479" s="23"/>
      <c r="N479" s="23"/>
      <c r="O479" s="23"/>
      <c r="P479" s="23"/>
      <c r="Q479" s="23"/>
      <c r="R479" s="24"/>
    </row>
    <row r="480" spans="1:18" s="21" customFormat="1" ht="15" customHeight="1">
      <c r="A480"/>
      <c r="B480"/>
      <c r="C480" s="3"/>
      <c r="D480" s="23"/>
      <c r="E480" s="23"/>
      <c r="F480" s="23"/>
      <c r="G480" s="34"/>
      <c r="H480" s="23"/>
      <c r="I480" s="23"/>
      <c r="J480" s="23"/>
      <c r="K480" s="23"/>
      <c r="L480" s="23"/>
      <c r="M480" s="23"/>
      <c r="N480" s="23"/>
      <c r="O480" s="23"/>
      <c r="P480" s="23"/>
      <c r="Q480" s="23"/>
      <c r="R480" s="24"/>
    </row>
    <row r="481" spans="1:18" s="21" customFormat="1" ht="15" customHeight="1">
      <c r="A481"/>
      <c r="B481"/>
      <c r="C481" s="3"/>
      <c r="D481" s="23"/>
      <c r="E481" s="23"/>
      <c r="F481" s="23"/>
      <c r="G481" s="34"/>
      <c r="H481" s="23"/>
      <c r="I481" s="23"/>
      <c r="J481" s="23"/>
      <c r="K481" s="23"/>
      <c r="L481" s="23"/>
      <c r="M481" s="23"/>
      <c r="N481" s="23"/>
      <c r="O481" s="23"/>
      <c r="P481" s="23"/>
      <c r="Q481" s="23"/>
      <c r="R481" s="24"/>
    </row>
    <row r="482" spans="1:18" s="21" customFormat="1" ht="15" customHeight="1">
      <c r="A482"/>
      <c r="B482"/>
      <c r="C482" s="3"/>
      <c r="D482" s="23"/>
      <c r="E482" s="23"/>
      <c r="F482" s="23"/>
      <c r="G482" s="34"/>
      <c r="H482" s="23"/>
      <c r="I482" s="23"/>
      <c r="J482" s="23"/>
      <c r="K482" s="23"/>
      <c r="L482" s="23"/>
      <c r="M482" s="23"/>
      <c r="N482" s="23"/>
      <c r="O482" s="23"/>
      <c r="P482" s="23"/>
      <c r="Q482" s="23"/>
      <c r="R482" s="24"/>
    </row>
    <row r="483" spans="1:18" s="21" customFormat="1" ht="15" customHeight="1">
      <c r="A483"/>
      <c r="B483"/>
      <c r="C483" s="3"/>
      <c r="D483" s="23"/>
      <c r="E483" s="23"/>
      <c r="F483" s="23"/>
      <c r="G483" s="34"/>
      <c r="H483" s="23"/>
      <c r="I483" s="23"/>
      <c r="J483" s="23"/>
      <c r="K483" s="23"/>
      <c r="L483" s="23"/>
      <c r="M483" s="23"/>
      <c r="N483" s="23"/>
      <c r="O483" s="23"/>
      <c r="P483" s="23"/>
      <c r="Q483" s="23"/>
      <c r="R483" s="24"/>
    </row>
    <row r="484" spans="1:18" s="21" customFormat="1" ht="15" customHeight="1">
      <c r="A484"/>
      <c r="B484"/>
      <c r="C484" s="3"/>
      <c r="D484" s="23"/>
      <c r="E484" s="23"/>
      <c r="F484" s="23"/>
      <c r="G484" s="34"/>
      <c r="H484" s="23"/>
      <c r="I484" s="23"/>
      <c r="J484" s="23"/>
      <c r="K484" s="23"/>
      <c r="L484" s="23"/>
      <c r="M484" s="23"/>
      <c r="N484" s="23"/>
      <c r="O484" s="23"/>
      <c r="P484" s="23"/>
      <c r="Q484" s="23"/>
      <c r="R484" s="24"/>
    </row>
    <row r="485" spans="1:18" s="21" customFormat="1" ht="15" customHeight="1">
      <c r="A485"/>
      <c r="B485"/>
      <c r="C485" s="3"/>
      <c r="D485" s="23"/>
      <c r="E485" s="23"/>
      <c r="F485" s="23"/>
      <c r="G485" s="34"/>
      <c r="H485" s="23"/>
      <c r="I485" s="23"/>
      <c r="J485" s="23"/>
      <c r="K485" s="23"/>
      <c r="L485" s="23"/>
      <c r="M485" s="23"/>
      <c r="N485" s="23"/>
      <c r="O485" s="23"/>
      <c r="P485" s="23"/>
      <c r="Q485" s="23"/>
      <c r="R485" s="24"/>
    </row>
    <row r="486" spans="1:18" s="21" customFormat="1" ht="15" customHeight="1">
      <c r="A486"/>
      <c r="B486"/>
      <c r="C486" s="3"/>
      <c r="D486" s="23"/>
      <c r="E486" s="23"/>
      <c r="F486" s="23"/>
      <c r="G486" s="34"/>
      <c r="H486" s="23"/>
      <c r="I486" s="23"/>
      <c r="J486" s="23"/>
      <c r="K486" s="23"/>
      <c r="L486" s="23"/>
      <c r="M486" s="23"/>
      <c r="N486" s="23"/>
      <c r="O486" s="23"/>
      <c r="P486" s="23"/>
      <c r="Q486" s="23"/>
      <c r="R486" s="24"/>
    </row>
    <row r="487" spans="1:18" s="21" customFormat="1" ht="15" customHeight="1">
      <c r="A487"/>
      <c r="B487"/>
      <c r="C487" s="3"/>
      <c r="D487" s="23"/>
      <c r="E487" s="23"/>
      <c r="F487" s="23"/>
      <c r="G487" s="34"/>
      <c r="H487" s="23"/>
      <c r="I487" s="23"/>
      <c r="J487" s="23"/>
      <c r="K487" s="23"/>
      <c r="L487" s="23"/>
      <c r="M487" s="23"/>
      <c r="N487" s="23"/>
      <c r="O487" s="23"/>
      <c r="P487" s="23"/>
      <c r="Q487" s="23"/>
      <c r="R487" s="24"/>
    </row>
    <row r="488" spans="1:18" s="21" customFormat="1" ht="15" customHeight="1">
      <c r="A488"/>
      <c r="B488"/>
      <c r="C488" s="3"/>
      <c r="D488" s="23"/>
      <c r="E488" s="23"/>
      <c r="F488" s="23"/>
      <c r="G488" s="34"/>
      <c r="H488" s="23"/>
      <c r="I488" s="23"/>
      <c r="J488" s="23"/>
      <c r="K488" s="23"/>
      <c r="L488" s="23"/>
      <c r="M488" s="23"/>
      <c r="N488" s="23"/>
      <c r="O488" s="23"/>
      <c r="P488" s="23"/>
      <c r="Q488" s="23"/>
      <c r="R488" s="24"/>
    </row>
    <row r="489" spans="1:18" s="21" customFormat="1" ht="15" customHeight="1">
      <c r="A489"/>
      <c r="B489"/>
      <c r="C489" s="3"/>
      <c r="D489" s="23"/>
      <c r="E489" s="23"/>
      <c r="F489" s="23"/>
      <c r="G489" s="34"/>
      <c r="H489" s="23"/>
      <c r="I489" s="23"/>
      <c r="J489" s="23"/>
      <c r="K489" s="23"/>
      <c r="L489" s="23"/>
      <c r="M489" s="23"/>
      <c r="N489" s="23"/>
      <c r="O489" s="23"/>
      <c r="P489" s="23"/>
      <c r="Q489" s="23"/>
      <c r="R489" s="24"/>
    </row>
    <row r="490" spans="1:18" s="21" customFormat="1" ht="15" customHeight="1">
      <c r="A490"/>
      <c r="B490"/>
      <c r="C490" s="3"/>
      <c r="D490" s="23"/>
      <c r="E490" s="23"/>
      <c r="F490" s="23"/>
      <c r="G490" s="34"/>
      <c r="H490" s="23"/>
      <c r="I490" s="23"/>
      <c r="J490" s="23"/>
      <c r="K490" s="23"/>
      <c r="L490" s="23"/>
      <c r="M490" s="23"/>
      <c r="N490" s="23"/>
      <c r="O490" s="23"/>
      <c r="P490" s="23"/>
      <c r="Q490" s="23"/>
      <c r="R490" s="24"/>
    </row>
    <row r="491" spans="1:18" s="21" customFormat="1" ht="15" customHeight="1">
      <c r="A491"/>
      <c r="B491"/>
      <c r="C491" s="3"/>
      <c r="D491" s="23"/>
      <c r="E491" s="23"/>
      <c r="F491" s="23"/>
      <c r="G491" s="34"/>
      <c r="H491" s="23"/>
      <c r="I491" s="23"/>
      <c r="J491" s="23"/>
      <c r="K491" s="23"/>
      <c r="L491" s="23"/>
      <c r="M491" s="23"/>
      <c r="N491" s="23"/>
      <c r="O491" s="23"/>
      <c r="P491" s="23"/>
      <c r="Q491" s="23"/>
      <c r="R491" s="24"/>
    </row>
    <row r="492" spans="1:18" s="21" customFormat="1" ht="15" customHeight="1">
      <c r="A492"/>
      <c r="B492"/>
      <c r="C492" s="3"/>
      <c r="D492" s="23"/>
      <c r="E492" s="23"/>
      <c r="F492" s="23"/>
      <c r="G492" s="34"/>
      <c r="H492" s="23"/>
      <c r="I492" s="23"/>
      <c r="J492" s="23"/>
      <c r="K492" s="23"/>
      <c r="L492" s="23"/>
      <c r="M492" s="23"/>
      <c r="N492" s="23"/>
      <c r="O492" s="23"/>
      <c r="P492" s="23"/>
      <c r="Q492" s="23"/>
      <c r="R492" s="24"/>
    </row>
    <row r="493" spans="1:18" s="21" customFormat="1" ht="15" customHeight="1">
      <c r="A493"/>
      <c r="B493"/>
      <c r="C493" s="3"/>
      <c r="D493" s="23"/>
      <c r="E493" s="23"/>
      <c r="F493" s="23"/>
      <c r="G493" s="34"/>
      <c r="H493" s="23"/>
      <c r="I493" s="23"/>
      <c r="J493" s="23"/>
      <c r="K493" s="23"/>
      <c r="L493" s="23"/>
      <c r="M493" s="23"/>
      <c r="N493" s="23"/>
      <c r="O493" s="23"/>
      <c r="P493" s="23"/>
      <c r="Q493" s="23"/>
      <c r="R493" s="24"/>
    </row>
    <row r="494" spans="1:18" s="21" customFormat="1" ht="15" customHeight="1">
      <c r="A494"/>
      <c r="B494"/>
      <c r="C494" s="3"/>
      <c r="D494" s="23"/>
      <c r="E494" s="23"/>
      <c r="F494" s="23"/>
      <c r="G494" s="34"/>
      <c r="H494" s="23"/>
      <c r="I494" s="23"/>
      <c r="J494" s="23"/>
      <c r="K494" s="23"/>
      <c r="L494" s="23"/>
      <c r="M494" s="23"/>
      <c r="N494" s="23"/>
      <c r="O494" s="23"/>
      <c r="P494" s="23"/>
      <c r="Q494" s="23"/>
      <c r="R494" s="24"/>
    </row>
    <row r="495" spans="1:18" s="21" customFormat="1" ht="15" customHeight="1">
      <c r="A495"/>
      <c r="B495"/>
      <c r="C495" s="3"/>
      <c r="D495" s="23"/>
      <c r="E495" s="23"/>
      <c r="F495" s="23"/>
      <c r="G495" s="34"/>
      <c r="H495" s="23"/>
      <c r="I495" s="23"/>
      <c r="J495" s="23"/>
      <c r="K495" s="23"/>
      <c r="L495" s="23"/>
      <c r="M495" s="23"/>
      <c r="N495" s="23"/>
      <c r="O495" s="23"/>
      <c r="P495" s="23"/>
      <c r="Q495" s="23"/>
      <c r="R495" s="24"/>
    </row>
    <row r="496" spans="1:18" s="21" customFormat="1" ht="15" customHeight="1">
      <c r="A496"/>
      <c r="B496"/>
      <c r="C496" s="3"/>
      <c r="D496" s="23"/>
      <c r="E496" s="23"/>
      <c r="F496" s="23"/>
      <c r="G496" s="34"/>
      <c r="H496" s="23"/>
      <c r="I496" s="23"/>
      <c r="J496" s="23"/>
      <c r="K496" s="23"/>
      <c r="L496" s="23"/>
      <c r="M496" s="23"/>
      <c r="N496" s="23"/>
      <c r="O496" s="23"/>
      <c r="P496" s="23"/>
      <c r="Q496" s="23"/>
      <c r="R496" s="24"/>
    </row>
    <row r="497" spans="1:18" s="21" customFormat="1" ht="15" customHeight="1">
      <c r="A497"/>
      <c r="B497"/>
      <c r="C497" s="3"/>
      <c r="D497" s="23"/>
      <c r="E497" s="23"/>
      <c r="F497" s="23"/>
      <c r="G497" s="34"/>
      <c r="H497" s="23"/>
      <c r="I497" s="23"/>
      <c r="J497" s="23"/>
      <c r="K497" s="23"/>
      <c r="L497" s="23"/>
      <c r="M497" s="23"/>
      <c r="N497" s="23"/>
      <c r="O497" s="23"/>
      <c r="P497" s="23"/>
      <c r="Q497" s="23"/>
      <c r="R497" s="24"/>
    </row>
    <row r="498" spans="1:18" s="21" customFormat="1" ht="15" customHeight="1">
      <c r="A498"/>
      <c r="B498"/>
      <c r="C498" s="3"/>
      <c r="D498" s="23"/>
      <c r="E498" s="23"/>
      <c r="F498" s="23"/>
      <c r="G498" s="34"/>
      <c r="H498" s="23"/>
      <c r="I498" s="23"/>
      <c r="J498" s="23"/>
      <c r="K498" s="23"/>
      <c r="L498" s="23"/>
      <c r="M498" s="23"/>
      <c r="N498" s="23"/>
      <c r="O498" s="23"/>
      <c r="P498" s="23"/>
      <c r="Q498" s="23"/>
      <c r="R498" s="24"/>
    </row>
    <row r="499" spans="1:18" s="21" customFormat="1" ht="15" customHeight="1">
      <c r="A499"/>
      <c r="B499"/>
      <c r="C499" s="3"/>
      <c r="D499" s="23"/>
      <c r="E499" s="23"/>
      <c r="F499" s="23"/>
      <c r="G499" s="34"/>
      <c r="H499" s="23"/>
      <c r="I499" s="23"/>
      <c r="J499" s="23"/>
      <c r="K499" s="23"/>
      <c r="L499" s="23"/>
      <c r="M499" s="23"/>
      <c r="N499" s="23"/>
      <c r="O499" s="23"/>
      <c r="P499" s="23"/>
      <c r="Q499" s="23"/>
      <c r="R499" s="24"/>
    </row>
    <row r="500" spans="1:18" s="21" customFormat="1" ht="15" customHeight="1">
      <c r="A500"/>
      <c r="B500"/>
      <c r="C500" s="3"/>
      <c r="D500" s="23"/>
      <c r="E500" s="23"/>
      <c r="F500" s="23"/>
      <c r="G500" s="34"/>
      <c r="H500" s="23"/>
      <c r="I500" s="23"/>
      <c r="J500" s="23"/>
      <c r="K500" s="23"/>
      <c r="L500" s="23"/>
      <c r="M500" s="23"/>
      <c r="N500" s="23"/>
      <c r="O500" s="23"/>
      <c r="P500" s="23"/>
      <c r="Q500" s="23"/>
      <c r="R500" s="24"/>
    </row>
    <row r="501" spans="1:18" s="21" customFormat="1" ht="15" customHeight="1">
      <c r="A501"/>
      <c r="B501"/>
      <c r="C501" s="3"/>
      <c r="D501" s="23"/>
      <c r="E501" s="23"/>
      <c r="F501" s="23"/>
      <c r="G501" s="34"/>
      <c r="H501" s="23"/>
      <c r="I501" s="23"/>
      <c r="J501" s="23"/>
      <c r="K501" s="23"/>
      <c r="L501" s="23"/>
      <c r="M501" s="23"/>
      <c r="N501" s="23"/>
      <c r="O501" s="23"/>
      <c r="P501" s="23"/>
      <c r="Q501" s="23"/>
      <c r="R501" s="24"/>
    </row>
    <row r="502" spans="1:18" s="21" customFormat="1" ht="15" customHeight="1">
      <c r="A502"/>
      <c r="B502"/>
      <c r="C502" s="3"/>
      <c r="D502" s="23"/>
      <c r="E502" s="23"/>
      <c r="F502" s="23"/>
      <c r="G502" s="34"/>
      <c r="H502" s="23"/>
      <c r="I502" s="23"/>
      <c r="J502" s="23"/>
      <c r="K502" s="23"/>
      <c r="L502" s="23"/>
      <c r="M502" s="23"/>
      <c r="N502" s="23"/>
      <c r="O502" s="23"/>
      <c r="P502" s="23"/>
      <c r="Q502" s="23"/>
      <c r="R502" s="24"/>
    </row>
    <row r="503" spans="1:18" s="21" customFormat="1" ht="15" customHeight="1">
      <c r="A503"/>
      <c r="B503"/>
      <c r="C503" s="3"/>
      <c r="D503" s="23"/>
      <c r="E503" s="23"/>
      <c r="F503" s="23"/>
      <c r="G503" s="34"/>
      <c r="H503" s="23"/>
      <c r="I503" s="23"/>
      <c r="J503" s="23"/>
      <c r="K503" s="23"/>
      <c r="L503" s="23"/>
      <c r="M503" s="23"/>
      <c r="N503" s="23"/>
      <c r="O503" s="23"/>
      <c r="P503" s="23"/>
      <c r="Q503" s="23"/>
      <c r="R503" s="24"/>
    </row>
    <row r="504" spans="1:18" s="21" customFormat="1" ht="15" customHeight="1">
      <c r="A504"/>
      <c r="B504"/>
      <c r="C504" s="3"/>
      <c r="D504" s="23"/>
      <c r="E504" s="23"/>
      <c r="F504" s="23"/>
      <c r="G504" s="34"/>
      <c r="H504" s="23"/>
      <c r="I504" s="23"/>
      <c r="J504" s="23"/>
      <c r="K504" s="23"/>
      <c r="L504" s="23"/>
      <c r="M504" s="23"/>
      <c r="N504" s="23"/>
      <c r="O504" s="23"/>
      <c r="P504" s="23"/>
      <c r="Q504" s="23"/>
      <c r="R504" s="24"/>
    </row>
    <row r="505" spans="1:18" s="21" customFormat="1" ht="15" customHeight="1">
      <c r="A505"/>
      <c r="B505"/>
      <c r="C505" s="3"/>
      <c r="D505" s="23"/>
      <c r="E505" s="23"/>
      <c r="F505" s="23"/>
      <c r="G505" s="34"/>
      <c r="H505" s="23"/>
      <c r="I505" s="23"/>
      <c r="J505" s="23"/>
      <c r="K505" s="23"/>
      <c r="L505" s="23"/>
      <c r="M505" s="23"/>
      <c r="N505" s="23"/>
      <c r="O505" s="23"/>
      <c r="P505" s="23"/>
      <c r="Q505" s="23"/>
      <c r="R505" s="24"/>
    </row>
    <row r="506" spans="1:18" s="21" customFormat="1" ht="15" customHeight="1">
      <c r="A506"/>
      <c r="B506"/>
      <c r="C506" s="3"/>
      <c r="D506" s="23"/>
      <c r="E506" s="23"/>
      <c r="F506" s="23"/>
      <c r="G506" s="34"/>
      <c r="H506" s="23"/>
      <c r="I506" s="23"/>
      <c r="J506" s="23"/>
      <c r="K506" s="23"/>
      <c r="L506" s="23"/>
      <c r="M506" s="23"/>
      <c r="N506" s="23"/>
      <c r="O506" s="23"/>
      <c r="P506" s="23"/>
      <c r="Q506" s="23"/>
      <c r="R506" s="24"/>
    </row>
    <row r="507" spans="1:18" s="21" customFormat="1" ht="15" customHeight="1">
      <c r="A507"/>
      <c r="B507"/>
      <c r="C507" s="3"/>
      <c r="D507" s="23"/>
      <c r="E507" s="23"/>
      <c r="F507" s="23"/>
      <c r="G507" s="34"/>
      <c r="H507" s="23"/>
      <c r="I507" s="23"/>
      <c r="J507" s="23"/>
      <c r="K507" s="23"/>
      <c r="L507" s="23"/>
      <c r="M507" s="23"/>
      <c r="N507" s="23"/>
      <c r="O507" s="23"/>
      <c r="P507" s="23"/>
      <c r="Q507" s="23"/>
      <c r="R507" s="24"/>
    </row>
    <row r="508" spans="1:18" s="21" customFormat="1" ht="15" customHeight="1">
      <c r="A508"/>
      <c r="B508"/>
      <c r="C508" s="3"/>
      <c r="D508" s="23"/>
      <c r="E508" s="23"/>
      <c r="F508" s="23"/>
      <c r="G508" s="34"/>
      <c r="H508" s="23"/>
      <c r="I508" s="23"/>
      <c r="J508" s="23"/>
      <c r="K508" s="23"/>
      <c r="L508" s="23"/>
      <c r="M508" s="23"/>
      <c r="N508" s="23"/>
      <c r="O508" s="23"/>
      <c r="P508" s="23"/>
      <c r="Q508" s="23"/>
      <c r="R508" s="24"/>
    </row>
    <row r="509" spans="1:18" s="21" customFormat="1" ht="15" customHeight="1">
      <c r="A509"/>
      <c r="B509"/>
      <c r="C509" s="3"/>
      <c r="D509" s="23"/>
      <c r="E509" s="23"/>
      <c r="F509" s="23"/>
      <c r="G509" s="34"/>
      <c r="H509" s="23"/>
      <c r="I509" s="23"/>
      <c r="J509" s="23"/>
      <c r="K509" s="23"/>
      <c r="L509" s="23"/>
      <c r="M509" s="23"/>
      <c r="N509" s="23"/>
      <c r="O509" s="23"/>
      <c r="P509" s="23"/>
      <c r="Q509" s="23"/>
      <c r="R509" s="24"/>
    </row>
    <row r="510" spans="1:18" s="21" customFormat="1" ht="15" customHeight="1">
      <c r="A510"/>
      <c r="B510"/>
      <c r="C510" s="3"/>
      <c r="D510" s="23"/>
      <c r="E510" s="23"/>
      <c r="F510" s="23"/>
      <c r="G510" s="34"/>
      <c r="H510" s="23"/>
      <c r="I510" s="23"/>
      <c r="J510" s="23"/>
      <c r="K510" s="23"/>
      <c r="L510" s="23"/>
      <c r="M510" s="23"/>
      <c r="N510" s="23"/>
      <c r="O510" s="23"/>
      <c r="P510" s="23"/>
      <c r="Q510" s="23"/>
      <c r="R510" s="24"/>
    </row>
    <row r="511" spans="1:18" s="21" customFormat="1" ht="15" customHeight="1">
      <c r="A511"/>
      <c r="B511"/>
      <c r="C511" s="3"/>
      <c r="D511" s="23"/>
      <c r="E511" s="23"/>
      <c r="F511" s="23"/>
      <c r="G511" s="34"/>
      <c r="H511" s="23"/>
      <c r="I511" s="23"/>
      <c r="J511" s="23"/>
      <c r="K511" s="23"/>
      <c r="L511" s="23"/>
      <c r="M511" s="23"/>
      <c r="N511" s="23"/>
      <c r="O511" s="23"/>
      <c r="P511" s="23"/>
      <c r="Q511" s="23"/>
      <c r="R511" s="24"/>
    </row>
    <row r="512" spans="1:18" s="21" customFormat="1" ht="15" customHeight="1">
      <c r="A512"/>
      <c r="B512"/>
      <c r="C512" s="3"/>
      <c r="D512" s="23"/>
      <c r="E512" s="23"/>
      <c r="F512" s="23"/>
      <c r="G512" s="34"/>
      <c r="H512" s="23"/>
      <c r="I512" s="23"/>
      <c r="J512" s="23"/>
      <c r="K512" s="23"/>
      <c r="L512" s="23"/>
      <c r="M512" s="23"/>
      <c r="N512" s="23"/>
      <c r="O512" s="23"/>
      <c r="P512" s="23"/>
      <c r="Q512" s="23"/>
      <c r="R512" s="24"/>
    </row>
    <row r="513" spans="1:18" s="21" customFormat="1" ht="15" customHeight="1">
      <c r="A513"/>
      <c r="B513"/>
      <c r="C513" s="3"/>
      <c r="D513" s="23"/>
      <c r="E513" s="23"/>
      <c r="F513" s="23"/>
      <c r="G513" s="34"/>
      <c r="H513" s="23"/>
      <c r="I513" s="23"/>
      <c r="J513" s="23"/>
      <c r="K513" s="23"/>
      <c r="L513" s="23"/>
      <c r="M513" s="23"/>
      <c r="N513" s="23"/>
      <c r="O513" s="23"/>
      <c r="P513" s="23"/>
      <c r="Q513" s="23"/>
      <c r="R513" s="24"/>
    </row>
    <row r="514" spans="1:18" s="21" customFormat="1" ht="15" customHeight="1">
      <c r="A514"/>
      <c r="B514"/>
      <c r="C514" s="3"/>
      <c r="D514" s="23"/>
      <c r="E514" s="23"/>
      <c r="F514" s="23"/>
      <c r="G514" s="34"/>
      <c r="H514" s="23"/>
      <c r="I514" s="23"/>
      <c r="J514" s="23"/>
      <c r="K514" s="23"/>
      <c r="L514" s="23"/>
      <c r="M514" s="23"/>
      <c r="N514" s="23"/>
      <c r="O514" s="23"/>
      <c r="P514" s="23"/>
      <c r="Q514" s="23"/>
      <c r="R514" s="24"/>
    </row>
    <row r="515" spans="1:18" s="21" customFormat="1" ht="15" customHeight="1">
      <c r="A515"/>
      <c r="B515"/>
      <c r="C515" s="3"/>
      <c r="D515" s="23"/>
      <c r="E515" s="23"/>
      <c r="F515" s="23"/>
      <c r="G515" s="34"/>
      <c r="H515" s="23"/>
      <c r="I515" s="23"/>
      <c r="J515" s="23"/>
      <c r="K515" s="23"/>
      <c r="L515" s="23"/>
      <c r="M515" s="23"/>
      <c r="N515" s="23"/>
      <c r="O515" s="23"/>
      <c r="P515" s="23"/>
      <c r="Q515" s="23"/>
      <c r="R515" s="24"/>
    </row>
    <row r="516" spans="1:18" s="21" customFormat="1" ht="15" customHeight="1">
      <c r="A516"/>
      <c r="B516"/>
      <c r="C516" s="3"/>
      <c r="D516" s="23"/>
      <c r="E516" s="23"/>
      <c r="F516" s="23"/>
      <c r="G516" s="34"/>
      <c r="H516" s="23"/>
      <c r="I516" s="23"/>
      <c r="J516" s="23"/>
      <c r="K516" s="23"/>
      <c r="L516" s="23"/>
      <c r="M516" s="23"/>
      <c r="N516" s="23"/>
      <c r="O516" s="23"/>
      <c r="P516" s="23"/>
      <c r="Q516" s="23"/>
      <c r="R516" s="24"/>
    </row>
    <row r="517" spans="1:18" s="21" customFormat="1" ht="15" customHeight="1">
      <c r="A517"/>
      <c r="B517"/>
      <c r="C517" s="3"/>
      <c r="D517" s="23"/>
      <c r="E517" s="23"/>
      <c r="F517" s="23"/>
      <c r="G517" s="34"/>
      <c r="H517" s="23"/>
      <c r="I517" s="23"/>
      <c r="J517" s="23"/>
      <c r="K517" s="23"/>
      <c r="L517" s="23"/>
      <c r="M517" s="23"/>
      <c r="N517" s="23"/>
      <c r="O517" s="23"/>
      <c r="P517" s="23"/>
      <c r="Q517" s="23"/>
      <c r="R517" s="24"/>
    </row>
    <row r="518" spans="1:18" s="21" customFormat="1" ht="15" customHeight="1">
      <c r="A518"/>
      <c r="B518"/>
      <c r="C518" s="3"/>
      <c r="D518" s="23"/>
      <c r="E518" s="23"/>
      <c r="F518" s="23"/>
      <c r="G518" s="34"/>
      <c r="H518" s="23"/>
      <c r="I518" s="23"/>
      <c r="J518" s="23"/>
      <c r="K518" s="23"/>
      <c r="L518" s="23"/>
      <c r="M518" s="23"/>
      <c r="N518" s="23"/>
      <c r="O518" s="23"/>
      <c r="P518" s="23"/>
      <c r="Q518" s="23"/>
      <c r="R518" s="24"/>
    </row>
    <row r="519" spans="1:18" s="21" customFormat="1" ht="15" customHeight="1">
      <c r="A519"/>
      <c r="B519"/>
      <c r="C519" s="3"/>
      <c r="D519" s="23"/>
      <c r="E519" s="23"/>
      <c r="F519" s="23"/>
      <c r="G519" s="34"/>
      <c r="H519" s="23"/>
      <c r="I519" s="23"/>
      <c r="J519" s="23"/>
      <c r="K519" s="23"/>
      <c r="L519" s="23"/>
      <c r="M519" s="23"/>
      <c r="N519" s="23"/>
      <c r="O519" s="23"/>
      <c r="P519" s="23"/>
      <c r="Q519" s="23"/>
      <c r="R519" s="24"/>
    </row>
    <row r="520" spans="1:18" s="21" customFormat="1" ht="15" customHeight="1">
      <c r="A520"/>
      <c r="B520"/>
      <c r="C520" s="3"/>
      <c r="D520" s="23"/>
      <c r="E520" s="23"/>
      <c r="F520" s="23"/>
      <c r="G520" s="34"/>
      <c r="H520" s="23"/>
      <c r="I520" s="23"/>
      <c r="J520" s="23"/>
      <c r="K520" s="23"/>
      <c r="L520" s="23"/>
      <c r="M520" s="23"/>
      <c r="N520" s="23"/>
      <c r="O520" s="23"/>
      <c r="P520" s="23"/>
      <c r="Q520" s="23"/>
      <c r="R520" s="24"/>
    </row>
    <row r="521" spans="1:18" s="21" customFormat="1" ht="15" customHeight="1">
      <c r="A521"/>
      <c r="B521"/>
      <c r="C521" s="3"/>
      <c r="D521" s="23"/>
      <c r="E521" s="23"/>
      <c r="F521" s="23"/>
      <c r="G521" s="34"/>
      <c r="H521" s="23"/>
      <c r="I521" s="23"/>
      <c r="J521" s="23"/>
      <c r="K521" s="23"/>
      <c r="L521" s="23"/>
      <c r="M521" s="23"/>
      <c r="N521" s="23"/>
      <c r="O521" s="23"/>
      <c r="P521" s="23"/>
      <c r="Q521" s="23"/>
      <c r="R521" s="24"/>
    </row>
    <row r="522" spans="1:18" s="21" customFormat="1" ht="15" customHeight="1">
      <c r="A522"/>
      <c r="B522"/>
      <c r="C522" s="3"/>
      <c r="D522" s="23"/>
      <c r="E522" s="23"/>
      <c r="F522" s="23"/>
      <c r="G522" s="34"/>
      <c r="H522" s="23"/>
      <c r="I522" s="23"/>
      <c r="J522" s="23"/>
      <c r="K522" s="23"/>
      <c r="L522" s="23"/>
      <c r="M522" s="23"/>
      <c r="N522" s="23"/>
      <c r="O522" s="23"/>
      <c r="P522" s="23"/>
      <c r="Q522" s="23"/>
      <c r="R522" s="24"/>
    </row>
    <row r="523" spans="1:18" s="21" customFormat="1" ht="15" customHeight="1">
      <c r="A523"/>
      <c r="B523"/>
      <c r="C523" s="3"/>
      <c r="D523" s="23"/>
      <c r="E523" s="23"/>
      <c r="F523" s="23"/>
      <c r="G523" s="34"/>
      <c r="H523" s="23"/>
      <c r="I523" s="23"/>
      <c r="J523" s="23"/>
      <c r="K523" s="23"/>
      <c r="L523" s="23"/>
      <c r="M523" s="23"/>
      <c r="N523" s="23"/>
      <c r="O523" s="23"/>
      <c r="P523" s="23"/>
      <c r="Q523" s="23"/>
      <c r="R523" s="24"/>
    </row>
    <row r="524" spans="1:18" s="21" customFormat="1" ht="15" customHeight="1">
      <c r="A524"/>
      <c r="B524"/>
      <c r="C524" s="3"/>
      <c r="D524" s="23"/>
      <c r="E524" s="23"/>
      <c r="F524" s="23"/>
      <c r="G524" s="34"/>
      <c r="H524" s="23"/>
      <c r="I524" s="23"/>
      <c r="J524" s="23"/>
      <c r="K524" s="23"/>
      <c r="L524" s="23"/>
      <c r="M524" s="23"/>
      <c r="N524" s="23"/>
      <c r="O524" s="23"/>
      <c r="P524" s="23"/>
      <c r="Q524" s="23"/>
      <c r="R524" s="24"/>
    </row>
    <row r="525" spans="1:18" s="21" customFormat="1" ht="15" customHeight="1">
      <c r="A525"/>
      <c r="B525"/>
      <c r="C525" s="3"/>
      <c r="D525" s="23"/>
      <c r="E525" s="23"/>
      <c r="F525" s="23"/>
      <c r="G525" s="34"/>
      <c r="H525" s="23"/>
      <c r="I525" s="23"/>
      <c r="J525" s="23"/>
      <c r="K525" s="23"/>
      <c r="L525" s="23"/>
      <c r="M525" s="23"/>
      <c r="N525" s="23"/>
      <c r="O525" s="23"/>
      <c r="P525" s="23"/>
      <c r="Q525" s="23"/>
      <c r="R525" s="24"/>
    </row>
    <row r="526" spans="1:18" s="21" customFormat="1" ht="15" customHeight="1">
      <c r="A526"/>
      <c r="B526"/>
      <c r="C526" s="3"/>
      <c r="D526" s="23"/>
      <c r="E526" s="23"/>
      <c r="F526" s="23"/>
      <c r="G526" s="34"/>
      <c r="H526" s="23"/>
      <c r="I526" s="23"/>
      <c r="J526" s="23"/>
      <c r="K526" s="23"/>
      <c r="L526" s="23"/>
      <c r="M526" s="23"/>
      <c r="N526" s="23"/>
      <c r="O526" s="23"/>
      <c r="P526" s="23"/>
      <c r="Q526" s="23"/>
      <c r="R526" s="24"/>
    </row>
    <row r="527" spans="1:18" s="21" customFormat="1" ht="15" customHeight="1">
      <c r="A527"/>
      <c r="B527"/>
      <c r="C527" s="3"/>
      <c r="D527" s="23"/>
      <c r="E527" s="23"/>
      <c r="F527" s="23"/>
      <c r="G527" s="34"/>
      <c r="H527" s="23"/>
      <c r="I527" s="23"/>
      <c r="J527" s="23"/>
      <c r="K527" s="23"/>
      <c r="L527" s="23"/>
      <c r="M527" s="23"/>
      <c r="N527" s="23"/>
      <c r="O527" s="23"/>
      <c r="P527" s="23"/>
      <c r="Q527" s="23"/>
      <c r="R527" s="24"/>
    </row>
    <row r="528" spans="1:18" s="21" customFormat="1" ht="15" customHeight="1">
      <c r="A528"/>
      <c r="B528"/>
      <c r="C528" s="3"/>
      <c r="D528" s="23"/>
      <c r="E528" s="23"/>
      <c r="F528" s="23"/>
      <c r="G528" s="34"/>
      <c r="H528" s="23"/>
      <c r="I528" s="23"/>
      <c r="J528" s="23"/>
      <c r="K528" s="23"/>
      <c r="L528" s="23"/>
      <c r="M528" s="23"/>
      <c r="N528" s="23"/>
      <c r="O528" s="23"/>
      <c r="P528" s="23"/>
      <c r="Q528" s="23"/>
      <c r="R528" s="24"/>
    </row>
    <row r="529" spans="1:18" s="21" customFormat="1" ht="15" customHeight="1">
      <c r="A529"/>
      <c r="B529"/>
      <c r="C529" s="3"/>
      <c r="D529" s="23"/>
      <c r="E529" s="23"/>
      <c r="F529" s="23"/>
      <c r="G529" s="34"/>
      <c r="H529" s="23"/>
      <c r="I529" s="23"/>
      <c r="J529" s="23"/>
      <c r="K529" s="23"/>
      <c r="L529" s="23"/>
      <c r="M529" s="23"/>
      <c r="N529" s="23"/>
      <c r="O529" s="23"/>
      <c r="P529" s="23"/>
      <c r="Q529" s="23"/>
      <c r="R529" s="24"/>
    </row>
    <row r="530" spans="1:18" s="21" customFormat="1" ht="15" customHeight="1">
      <c r="A530"/>
      <c r="B530"/>
      <c r="C530" s="3"/>
      <c r="D530" s="23"/>
      <c r="E530" s="23"/>
      <c r="F530" s="23"/>
      <c r="G530" s="34"/>
      <c r="H530" s="23"/>
      <c r="I530" s="23"/>
      <c r="J530" s="23"/>
      <c r="K530" s="23"/>
      <c r="L530" s="23"/>
      <c r="M530" s="23"/>
      <c r="N530" s="23"/>
      <c r="O530" s="23"/>
      <c r="P530" s="23"/>
      <c r="Q530" s="23"/>
      <c r="R530" s="24"/>
    </row>
    <row r="531" spans="1:18" s="21" customFormat="1" ht="15" customHeight="1">
      <c r="A531"/>
      <c r="B531"/>
      <c r="C531" s="3"/>
      <c r="D531" s="23"/>
      <c r="E531" s="23"/>
      <c r="F531" s="23"/>
      <c r="G531" s="34"/>
      <c r="H531" s="23"/>
      <c r="I531" s="23"/>
      <c r="J531" s="23"/>
      <c r="K531" s="23"/>
      <c r="L531" s="23"/>
      <c r="M531" s="23"/>
      <c r="N531" s="23"/>
      <c r="O531" s="23"/>
      <c r="P531" s="23"/>
      <c r="Q531" s="23"/>
      <c r="R531" s="24"/>
    </row>
    <row r="532" spans="1:18" s="21" customFormat="1" ht="15" customHeight="1">
      <c r="A532"/>
      <c r="B532"/>
      <c r="C532" s="3"/>
      <c r="D532" s="23"/>
      <c r="E532" s="23"/>
      <c r="F532" s="23"/>
      <c r="G532" s="34"/>
      <c r="H532" s="23"/>
      <c r="I532" s="23"/>
      <c r="J532" s="23"/>
      <c r="K532" s="23"/>
      <c r="L532" s="23"/>
      <c r="M532" s="23"/>
      <c r="N532" s="23"/>
      <c r="O532" s="23"/>
      <c r="P532" s="23"/>
      <c r="Q532" s="23"/>
      <c r="R532" s="24"/>
    </row>
    <row r="533" spans="1:18" s="21" customFormat="1" ht="15" customHeight="1">
      <c r="A533"/>
      <c r="B533"/>
      <c r="C533" s="3"/>
      <c r="D533" s="23"/>
      <c r="E533" s="23"/>
      <c r="F533" s="23"/>
      <c r="G533" s="34"/>
      <c r="H533" s="23"/>
      <c r="I533" s="23"/>
      <c r="J533" s="23"/>
      <c r="K533" s="23"/>
      <c r="L533" s="23"/>
      <c r="M533" s="23"/>
      <c r="N533" s="23"/>
      <c r="O533" s="23"/>
      <c r="P533" s="23"/>
      <c r="Q533" s="23"/>
      <c r="R533" s="24"/>
    </row>
    <row r="534" spans="1:18" s="21" customFormat="1" ht="15" customHeight="1">
      <c r="A534"/>
      <c r="B534"/>
      <c r="C534" s="3"/>
      <c r="D534" s="23"/>
      <c r="E534" s="23"/>
      <c r="F534" s="23"/>
      <c r="G534" s="34"/>
      <c r="H534" s="23"/>
      <c r="I534" s="23"/>
      <c r="J534" s="23"/>
      <c r="K534" s="23"/>
      <c r="L534" s="23"/>
      <c r="M534" s="23"/>
      <c r="N534" s="23"/>
      <c r="O534" s="23"/>
      <c r="P534" s="23"/>
      <c r="Q534" s="23"/>
      <c r="R534" s="24"/>
    </row>
    <row r="535" spans="1:18" s="21" customFormat="1" ht="15" customHeight="1">
      <c r="A535"/>
      <c r="B535"/>
      <c r="C535" s="3"/>
      <c r="D535" s="23"/>
      <c r="E535" s="23"/>
      <c r="F535" s="23"/>
      <c r="G535" s="34"/>
      <c r="H535" s="23"/>
      <c r="I535" s="23"/>
      <c r="J535" s="23"/>
      <c r="K535" s="23"/>
      <c r="L535" s="23"/>
      <c r="M535" s="23"/>
      <c r="N535" s="23"/>
      <c r="O535" s="23"/>
      <c r="P535" s="23"/>
      <c r="Q535" s="23"/>
      <c r="R535" s="24"/>
    </row>
    <row r="536" spans="1:18" s="21" customFormat="1" ht="15" customHeight="1">
      <c r="A536"/>
      <c r="B536"/>
      <c r="C536" s="3"/>
      <c r="D536" s="23"/>
      <c r="E536" s="23"/>
      <c r="F536" s="23"/>
      <c r="G536" s="34"/>
      <c r="H536" s="23"/>
      <c r="I536" s="23"/>
      <c r="J536" s="23"/>
      <c r="K536" s="23"/>
      <c r="L536" s="23"/>
      <c r="M536" s="23"/>
      <c r="N536" s="23"/>
      <c r="O536" s="23"/>
      <c r="P536" s="23"/>
      <c r="Q536" s="23"/>
      <c r="R536" s="24"/>
    </row>
    <row r="537" spans="1:18" s="21" customFormat="1" ht="15" customHeight="1">
      <c r="A537"/>
      <c r="B537"/>
      <c r="C537" s="3"/>
      <c r="D537" s="23"/>
      <c r="E537" s="23"/>
      <c r="F537" s="23"/>
      <c r="G537" s="34"/>
      <c r="H537" s="23"/>
      <c r="I537" s="23"/>
      <c r="J537" s="23"/>
      <c r="K537" s="23"/>
      <c r="L537" s="23"/>
      <c r="M537" s="23"/>
      <c r="N537" s="23"/>
      <c r="O537" s="23"/>
      <c r="P537" s="23"/>
      <c r="Q537" s="23"/>
      <c r="R537" s="24"/>
    </row>
    <row r="538" spans="1:18" s="21" customFormat="1" ht="15" customHeight="1">
      <c r="A538"/>
      <c r="B538"/>
      <c r="C538" s="3"/>
      <c r="D538" s="23"/>
      <c r="E538" s="23"/>
      <c r="F538" s="23"/>
      <c r="G538" s="34"/>
      <c r="H538" s="23"/>
      <c r="I538" s="23"/>
      <c r="J538" s="23"/>
      <c r="K538" s="23"/>
      <c r="L538" s="23"/>
      <c r="M538" s="23"/>
      <c r="N538" s="23"/>
      <c r="O538" s="23"/>
      <c r="P538" s="23"/>
      <c r="Q538" s="23"/>
      <c r="R538" s="24"/>
    </row>
    <row r="539" spans="1:18" s="21" customFormat="1" ht="15" customHeight="1">
      <c r="A539"/>
      <c r="B539"/>
      <c r="C539" s="3"/>
      <c r="D539" s="23"/>
      <c r="E539" s="23"/>
      <c r="F539" s="23"/>
      <c r="G539" s="34"/>
      <c r="H539" s="23"/>
      <c r="I539" s="23"/>
      <c r="J539" s="23"/>
      <c r="K539" s="23"/>
      <c r="L539" s="23"/>
      <c r="M539" s="23"/>
      <c r="N539" s="23"/>
      <c r="O539" s="23"/>
      <c r="P539" s="23"/>
      <c r="Q539" s="23"/>
      <c r="R539" s="24"/>
    </row>
    <row r="540" spans="1:18" s="21" customFormat="1" ht="15" customHeight="1">
      <c r="A540"/>
      <c r="B540"/>
      <c r="C540" s="3"/>
      <c r="D540" s="23"/>
      <c r="E540" s="23"/>
      <c r="F540" s="23"/>
      <c r="G540" s="34"/>
      <c r="H540" s="23"/>
      <c r="I540" s="23"/>
      <c r="J540" s="23"/>
      <c r="K540" s="23"/>
      <c r="L540" s="23"/>
      <c r="M540" s="23"/>
      <c r="N540" s="23"/>
      <c r="O540" s="23"/>
      <c r="P540" s="23"/>
      <c r="Q540" s="23"/>
      <c r="R540" s="24"/>
    </row>
    <row r="541" spans="1:18" s="21" customFormat="1" ht="15" customHeight="1">
      <c r="A541"/>
      <c r="B541"/>
      <c r="C541" s="3"/>
      <c r="D541" s="23"/>
      <c r="E541" s="23"/>
      <c r="F541" s="23"/>
      <c r="G541" s="34"/>
      <c r="H541" s="23"/>
      <c r="I541" s="23"/>
      <c r="J541" s="23"/>
      <c r="K541" s="23"/>
      <c r="L541" s="23"/>
      <c r="M541" s="23"/>
      <c r="N541" s="23"/>
      <c r="O541" s="23"/>
      <c r="P541" s="23"/>
      <c r="Q541" s="23"/>
      <c r="R541" s="24"/>
    </row>
    <row r="542" spans="1:18" s="21" customFormat="1" ht="15" customHeight="1">
      <c r="A542"/>
      <c r="B542"/>
      <c r="C542" s="3"/>
      <c r="D542" s="23"/>
      <c r="E542" s="23"/>
      <c r="F542" s="23"/>
      <c r="G542" s="34"/>
      <c r="H542" s="23"/>
      <c r="I542" s="23"/>
      <c r="J542" s="23"/>
      <c r="K542" s="23"/>
      <c r="L542" s="23"/>
      <c r="M542" s="23"/>
      <c r="N542" s="23"/>
      <c r="O542" s="23"/>
      <c r="P542" s="23"/>
      <c r="Q542" s="23"/>
      <c r="R542" s="24"/>
    </row>
    <row r="543" spans="1:18" s="21" customFormat="1" ht="15" customHeight="1">
      <c r="A543"/>
      <c r="B543"/>
      <c r="C543" s="3"/>
      <c r="D543" s="23"/>
      <c r="E543" s="23"/>
      <c r="F543" s="23"/>
      <c r="G543" s="34"/>
      <c r="H543" s="23"/>
      <c r="I543" s="23"/>
      <c r="J543" s="23"/>
      <c r="K543" s="23"/>
      <c r="L543" s="23"/>
      <c r="M543" s="23"/>
      <c r="N543" s="23"/>
      <c r="O543" s="23"/>
      <c r="P543" s="23"/>
      <c r="Q543" s="23"/>
      <c r="R543" s="24"/>
    </row>
    <row r="544" spans="1:18" s="21" customFormat="1" ht="15" customHeight="1">
      <c r="A544"/>
      <c r="B544"/>
      <c r="C544" s="3"/>
      <c r="D544" s="23"/>
      <c r="E544" s="23"/>
      <c r="F544" s="23"/>
      <c r="G544" s="34"/>
      <c r="H544" s="23"/>
      <c r="I544" s="23"/>
      <c r="J544" s="23"/>
      <c r="K544" s="23"/>
      <c r="L544" s="23"/>
      <c r="M544" s="23"/>
      <c r="N544" s="23"/>
      <c r="O544" s="23"/>
      <c r="P544" s="23"/>
      <c r="Q544" s="23"/>
      <c r="R544" s="24"/>
    </row>
    <row r="545" spans="1:18" s="21" customFormat="1" ht="15" customHeight="1">
      <c r="A545"/>
      <c r="B545"/>
      <c r="C545" s="3"/>
      <c r="D545" s="23"/>
      <c r="E545" s="23"/>
      <c r="F545" s="23"/>
      <c r="G545" s="34"/>
      <c r="H545" s="23"/>
      <c r="I545" s="23"/>
      <c r="J545" s="23"/>
      <c r="K545" s="23"/>
      <c r="L545" s="23"/>
      <c r="M545" s="23"/>
      <c r="N545" s="23"/>
      <c r="O545" s="23"/>
      <c r="P545" s="23"/>
      <c r="Q545" s="23"/>
      <c r="R545" s="24"/>
    </row>
    <row r="546" spans="1:18" s="21" customFormat="1" ht="15" customHeight="1">
      <c r="A546"/>
      <c r="B546"/>
      <c r="C546" s="3"/>
      <c r="D546" s="23"/>
      <c r="E546" s="23"/>
      <c r="F546" s="23"/>
      <c r="G546" s="34"/>
      <c r="H546" s="23"/>
      <c r="I546" s="23"/>
      <c r="J546" s="23"/>
      <c r="K546" s="23"/>
      <c r="L546" s="23"/>
      <c r="M546" s="23"/>
      <c r="N546" s="23"/>
      <c r="O546" s="23"/>
      <c r="P546" s="23"/>
      <c r="Q546" s="23"/>
      <c r="R546" s="24"/>
    </row>
    <row r="547" spans="1:18" s="21" customFormat="1" ht="15" customHeight="1">
      <c r="A547"/>
      <c r="B547"/>
      <c r="C547" s="3"/>
      <c r="D547" s="23"/>
      <c r="E547" s="23"/>
      <c r="F547" s="23"/>
      <c r="G547" s="34"/>
      <c r="H547" s="23"/>
      <c r="I547" s="23"/>
      <c r="J547" s="23"/>
      <c r="K547" s="23"/>
      <c r="L547" s="23"/>
      <c r="M547" s="23"/>
      <c r="N547" s="23"/>
      <c r="O547" s="23"/>
      <c r="P547" s="23"/>
      <c r="Q547" s="23"/>
      <c r="R547" s="24"/>
    </row>
    <row r="548" spans="1:18" s="21" customFormat="1" ht="15" customHeight="1">
      <c r="A548"/>
      <c r="B548"/>
      <c r="C548" s="3"/>
      <c r="D548" s="23"/>
      <c r="E548" s="23"/>
      <c r="F548" s="23"/>
      <c r="G548" s="34"/>
      <c r="H548" s="23"/>
      <c r="I548" s="23"/>
      <c r="J548" s="23"/>
      <c r="K548" s="23"/>
      <c r="L548" s="23"/>
      <c r="M548" s="23"/>
      <c r="N548" s="23"/>
      <c r="O548" s="23"/>
      <c r="P548" s="23"/>
      <c r="Q548" s="23"/>
      <c r="R548" s="24"/>
    </row>
    <row r="549" spans="1:18" s="21" customFormat="1" ht="15" customHeight="1">
      <c r="A549"/>
      <c r="B549"/>
      <c r="C549" s="3"/>
      <c r="D549" s="23"/>
      <c r="E549" s="23"/>
      <c r="F549" s="23"/>
      <c r="G549" s="34"/>
      <c r="H549" s="23"/>
      <c r="I549" s="23"/>
      <c r="J549" s="23"/>
      <c r="K549" s="23"/>
      <c r="L549" s="23"/>
      <c r="M549" s="23"/>
      <c r="N549" s="23"/>
      <c r="O549" s="23"/>
      <c r="P549" s="23"/>
      <c r="Q549" s="23"/>
      <c r="R549" s="24"/>
    </row>
    <row r="550" spans="1:18" s="21" customFormat="1" ht="15" customHeight="1">
      <c r="A550"/>
      <c r="B550"/>
      <c r="C550" s="3"/>
      <c r="D550" s="23"/>
      <c r="E550" s="23"/>
      <c r="F550" s="23"/>
      <c r="G550" s="34"/>
      <c r="H550" s="23"/>
      <c r="I550" s="23"/>
      <c r="J550" s="23"/>
      <c r="K550" s="23"/>
      <c r="L550" s="23"/>
      <c r="M550" s="23"/>
      <c r="N550" s="23"/>
      <c r="O550" s="23"/>
      <c r="P550" s="23"/>
      <c r="Q550" s="23"/>
      <c r="R550" s="24"/>
    </row>
    <row r="551" spans="1:18" s="21" customFormat="1" ht="15" customHeight="1">
      <c r="A551"/>
      <c r="B551"/>
      <c r="C551" s="3"/>
      <c r="D551" s="23"/>
      <c r="E551" s="23"/>
      <c r="F551" s="23"/>
      <c r="G551" s="34"/>
      <c r="H551" s="23"/>
      <c r="I551" s="23"/>
      <c r="J551" s="23"/>
      <c r="K551" s="23"/>
      <c r="L551" s="23"/>
      <c r="M551" s="23"/>
      <c r="N551" s="23"/>
      <c r="O551" s="23"/>
      <c r="P551" s="23"/>
      <c r="Q551" s="23"/>
      <c r="R551" s="24"/>
    </row>
    <row r="552" spans="1:18" s="21" customFormat="1" ht="15" customHeight="1">
      <c r="A552"/>
      <c r="B552"/>
      <c r="C552" s="3"/>
      <c r="D552" s="23"/>
      <c r="E552" s="23"/>
      <c r="F552" s="23"/>
      <c r="G552" s="34"/>
      <c r="H552" s="23"/>
      <c r="I552" s="23"/>
      <c r="J552" s="23"/>
      <c r="K552" s="23"/>
      <c r="L552" s="23"/>
      <c r="M552" s="23"/>
      <c r="N552" s="23"/>
      <c r="O552" s="23"/>
      <c r="P552" s="23"/>
      <c r="Q552" s="23"/>
      <c r="R552" s="24"/>
    </row>
    <row r="553" spans="1:18" s="21" customFormat="1" ht="15" customHeight="1">
      <c r="A553"/>
      <c r="B553"/>
      <c r="C553" s="3"/>
      <c r="D553" s="23"/>
      <c r="E553" s="23"/>
      <c r="F553" s="23"/>
      <c r="G553" s="34"/>
      <c r="H553" s="23"/>
      <c r="I553" s="23"/>
      <c r="J553" s="23"/>
      <c r="K553" s="23"/>
      <c r="L553" s="23"/>
      <c r="M553" s="23"/>
      <c r="N553" s="23"/>
      <c r="O553" s="23"/>
      <c r="P553" s="23"/>
      <c r="Q553" s="23"/>
      <c r="R553" s="24"/>
    </row>
    <row r="554" spans="1:18" s="21" customFormat="1" ht="15" customHeight="1">
      <c r="A554"/>
      <c r="B554"/>
      <c r="C554" s="3"/>
      <c r="D554" s="23"/>
      <c r="E554" s="23"/>
      <c r="F554" s="23"/>
      <c r="G554" s="34"/>
      <c r="H554" s="23"/>
      <c r="I554" s="23"/>
      <c r="J554" s="23"/>
      <c r="K554" s="23"/>
      <c r="L554" s="23"/>
      <c r="M554" s="23"/>
      <c r="N554" s="23"/>
      <c r="O554" s="23"/>
      <c r="P554" s="23"/>
      <c r="Q554" s="23"/>
      <c r="R554" s="24"/>
    </row>
    <row r="555" spans="1:18" s="21" customFormat="1" ht="15" customHeight="1">
      <c r="A555"/>
      <c r="B555"/>
      <c r="C555" s="3"/>
      <c r="D555" s="23"/>
      <c r="E555" s="23"/>
      <c r="F555" s="23"/>
      <c r="G555" s="34"/>
      <c r="H555" s="23"/>
      <c r="I555" s="23"/>
      <c r="J555" s="23"/>
      <c r="K555" s="23"/>
      <c r="L555" s="23"/>
      <c r="M555" s="23"/>
      <c r="N555" s="23"/>
      <c r="O555" s="23"/>
      <c r="P555" s="23"/>
      <c r="Q555" s="23"/>
      <c r="R555" s="24"/>
    </row>
    <row r="556" spans="1:18" s="21" customFormat="1" ht="15" customHeight="1">
      <c r="A556"/>
      <c r="B556"/>
      <c r="C556" s="3"/>
      <c r="D556" s="23"/>
      <c r="E556" s="23"/>
      <c r="F556" s="23"/>
      <c r="G556" s="34"/>
      <c r="H556" s="23"/>
      <c r="I556" s="23"/>
      <c r="J556" s="23"/>
      <c r="K556" s="23"/>
      <c r="L556" s="23"/>
      <c r="M556" s="23"/>
      <c r="N556" s="23"/>
      <c r="O556" s="23"/>
      <c r="P556" s="23"/>
      <c r="Q556" s="23"/>
      <c r="R556" s="24"/>
    </row>
    <row r="557" spans="1:18" s="21" customFormat="1" ht="15" customHeight="1">
      <c r="A557"/>
      <c r="B557"/>
      <c r="C557" s="3"/>
      <c r="D557" s="23"/>
      <c r="E557" s="23"/>
      <c r="F557" s="23"/>
      <c r="G557" s="34"/>
      <c r="H557" s="23"/>
      <c r="I557" s="23"/>
      <c r="J557" s="23"/>
      <c r="K557" s="23"/>
      <c r="L557" s="23"/>
      <c r="M557" s="23"/>
      <c r="N557" s="23"/>
      <c r="O557" s="23"/>
      <c r="P557" s="23"/>
      <c r="Q557" s="23"/>
      <c r="R557" s="24"/>
    </row>
    <row r="558" spans="1:18" s="21" customFormat="1" ht="15" customHeight="1">
      <c r="A558"/>
      <c r="B558"/>
      <c r="C558" s="3"/>
      <c r="D558" s="23"/>
      <c r="E558" s="23"/>
      <c r="F558" s="23"/>
      <c r="G558" s="34"/>
      <c r="H558" s="23"/>
      <c r="I558" s="23"/>
      <c r="J558" s="23"/>
      <c r="K558" s="23"/>
      <c r="L558" s="23"/>
      <c r="M558" s="23"/>
      <c r="N558" s="23"/>
      <c r="O558" s="23"/>
      <c r="P558" s="23"/>
      <c r="Q558" s="23"/>
      <c r="R558" s="24"/>
    </row>
    <row r="559" spans="1:18" s="21" customFormat="1" ht="15" customHeight="1">
      <c r="A559"/>
      <c r="B559"/>
      <c r="C559" s="3"/>
      <c r="D559" s="23"/>
      <c r="E559" s="23"/>
      <c r="F559" s="23"/>
      <c r="G559" s="34"/>
      <c r="H559" s="23"/>
      <c r="I559" s="23"/>
      <c r="J559" s="23"/>
      <c r="K559" s="23"/>
      <c r="L559" s="23"/>
      <c r="M559" s="23"/>
      <c r="N559" s="23"/>
      <c r="O559" s="23"/>
      <c r="P559" s="23"/>
      <c r="Q559" s="23"/>
      <c r="R559" s="24"/>
    </row>
    <row r="560" spans="1:18" s="21" customFormat="1" ht="15" customHeight="1">
      <c r="A560"/>
      <c r="B560"/>
      <c r="C560" s="3"/>
      <c r="D560" s="23"/>
      <c r="E560" s="23"/>
      <c r="F560" s="23"/>
      <c r="G560" s="34"/>
      <c r="H560" s="23"/>
      <c r="I560" s="23"/>
      <c r="J560" s="23"/>
      <c r="K560" s="23"/>
      <c r="L560" s="23"/>
      <c r="M560" s="23"/>
      <c r="N560" s="23"/>
      <c r="O560" s="23"/>
      <c r="P560" s="23"/>
      <c r="Q560" s="23"/>
      <c r="R560" s="24"/>
    </row>
    <row r="561" spans="1:18" s="21" customFormat="1" ht="15" customHeight="1">
      <c r="A561"/>
      <c r="B561"/>
      <c r="C561" s="3"/>
      <c r="D561" s="23"/>
      <c r="E561" s="23"/>
      <c r="F561" s="23"/>
      <c r="G561" s="34"/>
      <c r="H561" s="23"/>
      <c r="I561" s="23"/>
      <c r="J561" s="23"/>
      <c r="K561" s="23"/>
      <c r="L561" s="23"/>
      <c r="M561" s="23"/>
      <c r="N561" s="23"/>
      <c r="O561" s="23"/>
      <c r="P561" s="23"/>
      <c r="Q561" s="23"/>
      <c r="R561" s="24"/>
    </row>
    <row r="562" spans="1:18" s="21" customFormat="1" ht="15" customHeight="1">
      <c r="A562"/>
      <c r="B562"/>
      <c r="C562" s="3"/>
      <c r="D562" s="23"/>
      <c r="E562" s="23"/>
      <c r="F562" s="23"/>
      <c r="G562" s="34"/>
      <c r="H562" s="23"/>
      <c r="I562" s="23"/>
      <c r="J562" s="23"/>
      <c r="K562" s="23"/>
      <c r="L562" s="23"/>
      <c r="M562" s="23"/>
      <c r="N562" s="23"/>
      <c r="O562" s="23"/>
      <c r="P562" s="23"/>
      <c r="Q562" s="23"/>
      <c r="R562" s="24"/>
    </row>
    <row r="563" spans="1:18" s="21" customFormat="1" ht="15" customHeight="1">
      <c r="A563"/>
      <c r="B563"/>
      <c r="C563" s="3"/>
      <c r="D563" s="23"/>
      <c r="E563" s="23"/>
      <c r="F563" s="23"/>
      <c r="G563" s="34"/>
      <c r="H563" s="23"/>
      <c r="I563" s="23"/>
      <c r="J563" s="23"/>
      <c r="K563" s="23"/>
      <c r="L563" s="23"/>
      <c r="M563" s="23"/>
      <c r="N563" s="23"/>
      <c r="O563" s="23"/>
      <c r="P563" s="23"/>
      <c r="Q563" s="23"/>
      <c r="R563" s="24"/>
    </row>
    <row r="564" spans="1:18" s="21" customFormat="1" ht="15" customHeight="1">
      <c r="A564"/>
      <c r="B564"/>
      <c r="C564" s="3"/>
      <c r="D564" s="23"/>
      <c r="E564" s="23"/>
      <c r="F564" s="23"/>
      <c r="G564" s="34"/>
      <c r="H564" s="23"/>
      <c r="I564" s="23"/>
      <c r="J564" s="23"/>
      <c r="K564" s="23"/>
      <c r="L564" s="23"/>
      <c r="M564" s="23"/>
      <c r="N564" s="23"/>
      <c r="O564" s="23"/>
      <c r="P564" s="23"/>
      <c r="Q564" s="23"/>
      <c r="R564" s="24"/>
    </row>
    <row r="565" spans="1:18" s="21" customFormat="1" ht="15" customHeight="1">
      <c r="A565"/>
      <c r="B565"/>
      <c r="C565" s="3"/>
      <c r="D565" s="23"/>
      <c r="E565" s="23"/>
      <c r="F565" s="23"/>
      <c r="G565" s="34"/>
      <c r="H565" s="23"/>
      <c r="I565" s="23"/>
      <c r="J565" s="23"/>
      <c r="K565" s="23"/>
      <c r="L565" s="23"/>
      <c r="M565" s="23"/>
      <c r="N565" s="23"/>
      <c r="O565" s="23"/>
      <c r="P565" s="23"/>
      <c r="Q565" s="23"/>
      <c r="R565" s="24"/>
    </row>
    <row r="566" spans="1:18" s="21" customFormat="1" ht="15" customHeight="1">
      <c r="A566"/>
      <c r="B566"/>
      <c r="C566" s="3"/>
      <c r="D566" s="23"/>
      <c r="E566" s="23"/>
      <c r="F566" s="23"/>
      <c r="G566" s="34"/>
      <c r="H566" s="23"/>
      <c r="I566" s="23"/>
      <c r="J566" s="23"/>
      <c r="K566" s="23"/>
      <c r="L566" s="23"/>
      <c r="M566" s="23"/>
      <c r="N566" s="23"/>
      <c r="O566" s="23"/>
      <c r="P566" s="23"/>
      <c r="Q566" s="23"/>
      <c r="R566" s="24"/>
    </row>
    <row r="567" spans="1:18" s="21" customFormat="1" ht="15" customHeight="1">
      <c r="A567"/>
      <c r="B567"/>
      <c r="C567" s="3"/>
      <c r="D567" s="23"/>
      <c r="E567" s="23"/>
      <c r="F567" s="23"/>
      <c r="G567" s="34"/>
      <c r="H567" s="23"/>
      <c r="I567" s="23"/>
      <c r="J567" s="23"/>
      <c r="K567" s="23"/>
      <c r="L567" s="23"/>
      <c r="M567" s="23"/>
      <c r="N567" s="23"/>
      <c r="O567" s="23"/>
      <c r="P567" s="23"/>
      <c r="Q567" s="23"/>
      <c r="R567" s="24"/>
    </row>
    <row r="568" spans="1:18" s="21" customFormat="1" ht="15" customHeight="1">
      <c r="A568"/>
      <c r="B568"/>
      <c r="C568" s="3"/>
      <c r="D568" s="23"/>
      <c r="E568" s="23"/>
      <c r="F568" s="23"/>
      <c r="G568" s="34"/>
      <c r="H568" s="23"/>
      <c r="I568" s="23"/>
      <c r="J568" s="23"/>
      <c r="K568" s="23"/>
      <c r="L568" s="23"/>
      <c r="M568" s="23"/>
      <c r="N568" s="23"/>
      <c r="O568" s="23"/>
      <c r="P568" s="23"/>
      <c r="Q568" s="23"/>
      <c r="R568" s="24"/>
    </row>
    <row r="569" spans="1:18" s="21" customFormat="1" ht="15" customHeight="1">
      <c r="A569"/>
      <c r="B569"/>
      <c r="C569" s="3"/>
      <c r="D569" s="23"/>
      <c r="E569" s="23"/>
      <c r="F569" s="23"/>
      <c r="G569" s="34"/>
      <c r="H569" s="23"/>
      <c r="I569" s="23"/>
      <c r="J569" s="23"/>
      <c r="K569" s="23"/>
      <c r="L569" s="23"/>
      <c r="M569" s="23"/>
      <c r="N569" s="23"/>
      <c r="O569" s="23"/>
      <c r="P569" s="23"/>
      <c r="Q569" s="23"/>
      <c r="R569" s="24"/>
    </row>
    <row r="570" spans="1:18" s="21" customFormat="1" ht="15" customHeight="1">
      <c r="A570"/>
      <c r="B570"/>
      <c r="C570" s="3"/>
      <c r="D570" s="23"/>
      <c r="E570" s="23"/>
      <c r="F570" s="23"/>
      <c r="G570" s="34"/>
      <c r="H570" s="23"/>
      <c r="I570" s="23"/>
      <c r="J570" s="23"/>
      <c r="K570" s="23"/>
      <c r="L570" s="23"/>
      <c r="M570" s="23"/>
      <c r="N570" s="23"/>
      <c r="O570" s="23"/>
      <c r="P570" s="23"/>
      <c r="Q570" s="23"/>
      <c r="R570" s="24"/>
    </row>
    <row r="571" spans="1:18" s="21" customFormat="1" ht="15" customHeight="1">
      <c r="A571"/>
      <c r="B571"/>
      <c r="C571" s="3"/>
      <c r="D571" s="23"/>
      <c r="E571" s="23"/>
      <c r="F571" s="23"/>
      <c r="G571" s="34"/>
      <c r="H571" s="23"/>
      <c r="I571" s="23"/>
      <c r="J571" s="23"/>
      <c r="K571" s="23"/>
      <c r="L571" s="23"/>
      <c r="M571" s="23"/>
      <c r="N571" s="23"/>
      <c r="O571" s="23"/>
      <c r="P571" s="23"/>
      <c r="Q571" s="23"/>
      <c r="R571" s="24"/>
    </row>
    <row r="572" spans="1:18" s="21" customFormat="1" ht="15" customHeight="1">
      <c r="A572"/>
      <c r="B572"/>
      <c r="C572" s="3"/>
      <c r="D572" s="23"/>
      <c r="E572" s="23"/>
      <c r="F572" s="23"/>
      <c r="G572" s="34"/>
      <c r="H572" s="23"/>
      <c r="I572" s="23"/>
      <c r="J572" s="23"/>
      <c r="K572" s="23"/>
      <c r="L572" s="23"/>
      <c r="M572" s="23"/>
      <c r="N572" s="23"/>
      <c r="O572" s="23"/>
      <c r="P572" s="23"/>
      <c r="Q572" s="23"/>
      <c r="R572" s="24"/>
    </row>
    <row r="573" spans="1:18" s="21" customFormat="1" ht="15" customHeight="1">
      <c r="A573"/>
      <c r="B573"/>
      <c r="C573" s="3"/>
      <c r="D573" s="23"/>
      <c r="E573" s="23"/>
      <c r="F573" s="23"/>
      <c r="G573" s="34"/>
      <c r="H573" s="23"/>
      <c r="I573" s="23"/>
      <c r="J573" s="23"/>
      <c r="K573" s="23"/>
      <c r="L573" s="23"/>
      <c r="M573" s="23"/>
      <c r="N573" s="23"/>
      <c r="O573" s="23"/>
      <c r="P573" s="23"/>
      <c r="Q573" s="23"/>
      <c r="R573" s="24"/>
    </row>
    <row r="574" spans="1:18" s="21" customFormat="1" ht="15" customHeight="1">
      <c r="A574"/>
      <c r="B574"/>
      <c r="C574" s="3"/>
      <c r="D574" s="23"/>
      <c r="E574" s="23"/>
      <c r="F574" s="23"/>
      <c r="G574" s="34"/>
      <c r="H574" s="23"/>
      <c r="I574" s="23"/>
      <c r="J574" s="23"/>
      <c r="K574" s="23"/>
      <c r="L574" s="23"/>
      <c r="M574" s="23"/>
      <c r="N574" s="23"/>
      <c r="O574" s="23"/>
      <c r="P574" s="23"/>
      <c r="Q574" s="23"/>
      <c r="R574" s="24"/>
    </row>
    <row r="575" spans="1:18" s="21" customFormat="1" ht="15" customHeight="1">
      <c r="A575"/>
      <c r="B575"/>
      <c r="C575" s="3"/>
      <c r="D575" s="23"/>
      <c r="E575" s="23"/>
      <c r="F575" s="23"/>
      <c r="G575" s="34"/>
      <c r="H575" s="23"/>
      <c r="I575" s="23"/>
      <c r="J575" s="23"/>
      <c r="K575" s="23"/>
      <c r="L575" s="23"/>
      <c r="M575" s="23"/>
      <c r="N575" s="23"/>
      <c r="O575" s="23"/>
      <c r="P575" s="23"/>
      <c r="Q575" s="23"/>
      <c r="R575" s="24"/>
    </row>
    <row r="576" spans="1:18" s="21" customFormat="1" ht="15" customHeight="1">
      <c r="A576"/>
      <c r="B576"/>
      <c r="C576" s="3"/>
      <c r="D576" s="23"/>
      <c r="E576" s="23"/>
      <c r="F576" s="23"/>
      <c r="G576" s="34"/>
      <c r="H576" s="23"/>
      <c r="I576" s="23"/>
      <c r="J576" s="23"/>
      <c r="K576" s="23"/>
      <c r="L576" s="23"/>
      <c r="M576" s="23"/>
      <c r="N576" s="23"/>
      <c r="O576" s="23"/>
      <c r="P576" s="23"/>
      <c r="Q576" s="23"/>
      <c r="R576" s="24"/>
    </row>
    <row r="577" spans="1:18" s="21" customFormat="1" ht="15" customHeight="1">
      <c r="A577"/>
      <c r="B577"/>
      <c r="C577" s="3"/>
      <c r="D577" s="23"/>
      <c r="E577" s="23"/>
      <c r="F577" s="23"/>
      <c r="G577" s="34"/>
      <c r="H577" s="23"/>
      <c r="I577" s="23"/>
      <c r="J577" s="23"/>
      <c r="K577" s="23"/>
      <c r="L577" s="23"/>
      <c r="M577" s="23"/>
      <c r="N577" s="23"/>
      <c r="O577" s="23"/>
      <c r="P577" s="23"/>
      <c r="Q577" s="23"/>
      <c r="R577" s="24"/>
    </row>
    <row r="578" spans="1:18" s="21" customFormat="1" ht="15" customHeight="1">
      <c r="A578"/>
      <c r="B578"/>
      <c r="C578" s="3"/>
      <c r="D578" s="23"/>
      <c r="E578" s="23"/>
      <c r="F578" s="23"/>
      <c r="G578" s="34"/>
      <c r="H578" s="23"/>
      <c r="I578" s="23"/>
      <c r="J578" s="23"/>
      <c r="K578" s="23"/>
      <c r="L578" s="23"/>
      <c r="M578" s="23"/>
      <c r="N578" s="23"/>
      <c r="O578" s="23"/>
      <c r="P578" s="23"/>
      <c r="Q578" s="23"/>
      <c r="R578" s="24"/>
    </row>
    <row r="579" spans="1:18" s="21" customFormat="1" ht="15" customHeight="1">
      <c r="A579"/>
      <c r="B579"/>
      <c r="C579" s="3"/>
      <c r="D579" s="23"/>
      <c r="E579" s="23"/>
      <c r="F579" s="23"/>
      <c r="G579" s="34"/>
      <c r="H579" s="23"/>
      <c r="I579" s="23"/>
      <c r="J579" s="23"/>
      <c r="K579" s="23"/>
      <c r="L579" s="23"/>
      <c r="M579" s="23"/>
      <c r="N579" s="23"/>
      <c r="O579" s="23"/>
      <c r="P579" s="23"/>
      <c r="Q579" s="23"/>
      <c r="R579" s="24"/>
    </row>
    <row r="580" spans="1:18" s="21" customFormat="1" ht="15" customHeight="1">
      <c r="A580"/>
      <c r="B580"/>
      <c r="C580" s="3"/>
      <c r="D580" s="23"/>
      <c r="E580" s="23"/>
      <c r="F580" s="23"/>
      <c r="G580" s="34"/>
      <c r="H580" s="23"/>
      <c r="I580" s="23"/>
      <c r="J580" s="23"/>
      <c r="K580" s="23"/>
      <c r="L580" s="23"/>
      <c r="M580" s="23"/>
      <c r="N580" s="23"/>
      <c r="O580" s="23"/>
      <c r="P580" s="23"/>
      <c r="Q580" s="23"/>
      <c r="R580" s="24"/>
    </row>
    <row r="581" spans="1:18" s="21" customFormat="1" ht="15" customHeight="1">
      <c r="A581"/>
      <c r="B581"/>
      <c r="C581" s="3"/>
      <c r="D581" s="23"/>
      <c r="E581" s="23"/>
      <c r="F581" s="23"/>
      <c r="G581" s="34"/>
      <c r="H581" s="23"/>
      <c r="I581" s="23"/>
      <c r="J581" s="23"/>
      <c r="K581" s="23"/>
      <c r="L581" s="23"/>
      <c r="M581" s="23"/>
      <c r="N581" s="23"/>
      <c r="O581" s="23"/>
      <c r="P581" s="23"/>
      <c r="Q581" s="23"/>
      <c r="R581" s="24"/>
    </row>
    <row r="582" spans="1:18" s="21" customFormat="1" ht="15" customHeight="1">
      <c r="A582"/>
      <c r="B582"/>
      <c r="C582" s="3"/>
      <c r="D582" s="23"/>
      <c r="E582" s="23"/>
      <c r="F582" s="23"/>
      <c r="G582" s="34"/>
      <c r="H582" s="23"/>
      <c r="I582" s="23"/>
      <c r="J582" s="23"/>
      <c r="K582" s="23"/>
      <c r="L582" s="23"/>
      <c r="M582" s="23"/>
      <c r="N582" s="23"/>
      <c r="O582" s="23"/>
      <c r="P582" s="23"/>
      <c r="Q582" s="23"/>
      <c r="R582" s="24"/>
    </row>
    <row r="583" spans="1:18" s="21" customFormat="1" ht="15" customHeight="1">
      <c r="A583"/>
      <c r="B583"/>
      <c r="C583" s="3"/>
      <c r="D583" s="23"/>
      <c r="E583" s="23"/>
      <c r="F583" s="23"/>
      <c r="G583" s="34"/>
      <c r="H583" s="23"/>
      <c r="I583" s="23"/>
      <c r="J583" s="23"/>
      <c r="K583" s="23"/>
      <c r="L583" s="23"/>
      <c r="M583" s="23"/>
      <c r="N583" s="23"/>
      <c r="O583" s="23"/>
      <c r="P583" s="23"/>
      <c r="Q583" s="23"/>
      <c r="R583" s="24"/>
    </row>
    <row r="584" spans="1:18" s="21" customFormat="1" ht="15" customHeight="1">
      <c r="A584"/>
      <c r="B584"/>
      <c r="C584" s="3"/>
      <c r="D584" s="23"/>
      <c r="E584" s="23"/>
      <c r="F584" s="23"/>
      <c r="G584" s="34"/>
      <c r="H584" s="23"/>
      <c r="I584" s="23"/>
      <c r="J584" s="23"/>
      <c r="K584" s="23"/>
      <c r="L584" s="23"/>
      <c r="M584" s="23"/>
      <c r="N584" s="23"/>
      <c r="O584" s="23"/>
      <c r="P584" s="23"/>
      <c r="Q584" s="23"/>
      <c r="R584" s="24"/>
    </row>
    <row r="585" spans="1:18" s="21" customFormat="1" ht="15" customHeight="1">
      <c r="A585"/>
      <c r="B585"/>
      <c r="C585" s="3"/>
      <c r="D585" s="23"/>
      <c r="E585" s="23"/>
      <c r="F585" s="23"/>
      <c r="G585" s="34"/>
      <c r="H585" s="23"/>
      <c r="I585" s="23"/>
      <c r="J585" s="23"/>
      <c r="K585" s="23"/>
      <c r="L585" s="23"/>
      <c r="M585" s="23"/>
      <c r="N585" s="23"/>
      <c r="O585" s="23"/>
      <c r="P585" s="23"/>
      <c r="Q585" s="23"/>
      <c r="R585" s="24"/>
    </row>
    <row r="586" spans="1:18" s="21" customFormat="1" ht="15" customHeight="1">
      <c r="A586"/>
      <c r="B586"/>
      <c r="C586" s="3"/>
      <c r="D586" s="23"/>
      <c r="E586" s="23"/>
      <c r="F586" s="23"/>
      <c r="G586" s="34"/>
      <c r="H586" s="23"/>
      <c r="I586" s="23"/>
      <c r="J586" s="23"/>
      <c r="K586" s="23"/>
      <c r="L586" s="23"/>
      <c r="M586" s="23"/>
      <c r="N586" s="23"/>
      <c r="O586" s="23"/>
      <c r="P586" s="23"/>
      <c r="Q586" s="23"/>
      <c r="R586" s="24"/>
    </row>
    <row r="587" spans="1:18" s="21" customFormat="1" ht="15" customHeight="1">
      <c r="A587"/>
      <c r="B587"/>
      <c r="C587" s="3"/>
      <c r="D587" s="23"/>
      <c r="E587" s="23"/>
      <c r="F587" s="23"/>
      <c r="G587" s="34"/>
      <c r="H587" s="23"/>
      <c r="I587" s="23"/>
      <c r="J587" s="23"/>
      <c r="K587" s="23"/>
      <c r="L587" s="23"/>
      <c r="M587" s="23"/>
      <c r="N587" s="23"/>
      <c r="O587" s="23"/>
      <c r="P587" s="23"/>
      <c r="Q587" s="23"/>
      <c r="R587" s="24"/>
    </row>
    <row r="588" spans="1:18" s="21" customFormat="1" ht="15" customHeight="1">
      <c r="A588"/>
      <c r="B588"/>
      <c r="C588" s="3"/>
      <c r="D588" s="23"/>
      <c r="E588" s="23"/>
      <c r="F588" s="23"/>
      <c r="G588" s="34"/>
      <c r="H588" s="23"/>
      <c r="I588" s="23"/>
      <c r="J588" s="23"/>
      <c r="K588" s="23"/>
      <c r="L588" s="23"/>
      <c r="M588" s="23"/>
      <c r="N588" s="23"/>
      <c r="O588" s="23"/>
      <c r="P588" s="23"/>
      <c r="Q588" s="23"/>
      <c r="R588" s="24"/>
    </row>
    <row r="589" spans="1:18" s="21" customFormat="1" ht="15" customHeight="1">
      <c r="A589"/>
      <c r="B589"/>
      <c r="C589" s="3"/>
      <c r="D589" s="23"/>
      <c r="E589" s="23"/>
      <c r="F589" s="23"/>
      <c r="G589" s="34"/>
      <c r="H589" s="23"/>
      <c r="I589" s="23"/>
      <c r="J589" s="23"/>
      <c r="K589" s="23"/>
      <c r="L589" s="23"/>
      <c r="M589" s="23"/>
      <c r="N589" s="23"/>
      <c r="O589" s="23"/>
      <c r="P589" s="23"/>
      <c r="Q589" s="23"/>
      <c r="R589" s="24"/>
    </row>
    <row r="590" spans="1:18" s="21" customFormat="1" ht="15" customHeight="1">
      <c r="A590"/>
      <c r="B590"/>
      <c r="C590" s="3"/>
      <c r="D590" s="23"/>
      <c r="E590" s="23"/>
      <c r="F590" s="23"/>
      <c r="G590" s="34"/>
      <c r="H590" s="23"/>
      <c r="I590" s="23"/>
      <c r="J590" s="23"/>
      <c r="K590" s="23"/>
      <c r="L590" s="23"/>
      <c r="M590" s="23"/>
      <c r="N590" s="23"/>
      <c r="O590" s="23"/>
      <c r="P590" s="23"/>
      <c r="Q590" s="23"/>
      <c r="R590" s="24"/>
    </row>
    <row r="591" spans="1:18" s="21" customFormat="1" ht="15" customHeight="1">
      <c r="A591"/>
      <c r="B591"/>
      <c r="C591" s="3"/>
      <c r="D591" s="23"/>
      <c r="E591" s="23"/>
      <c r="F591" s="23"/>
      <c r="G591" s="34"/>
      <c r="H591" s="23"/>
      <c r="I591" s="23"/>
      <c r="J591" s="23"/>
      <c r="K591" s="23"/>
      <c r="L591" s="23"/>
      <c r="M591" s="23"/>
      <c r="N591" s="23"/>
      <c r="O591" s="23"/>
      <c r="P591" s="23"/>
      <c r="Q591" s="23"/>
      <c r="R591" s="24"/>
    </row>
    <row r="592" spans="1:18" s="21" customFormat="1" ht="15" customHeight="1">
      <c r="A592"/>
      <c r="B592"/>
      <c r="C592" s="3"/>
      <c r="D592" s="23"/>
      <c r="E592" s="23"/>
      <c r="F592" s="23"/>
      <c r="G592" s="34"/>
      <c r="H592" s="23"/>
      <c r="I592" s="23"/>
      <c r="J592" s="23"/>
      <c r="K592" s="23"/>
      <c r="L592" s="23"/>
      <c r="M592" s="23"/>
      <c r="N592" s="23"/>
      <c r="O592" s="23"/>
      <c r="P592" s="23"/>
      <c r="Q592" s="23"/>
      <c r="R592" s="24"/>
    </row>
    <row r="593" spans="1:18" s="21" customFormat="1" ht="15" customHeight="1">
      <c r="A593"/>
      <c r="B593"/>
      <c r="C593" s="3"/>
      <c r="D593" s="23"/>
      <c r="E593" s="23"/>
      <c r="F593" s="23"/>
      <c r="G593" s="34"/>
      <c r="H593" s="23"/>
      <c r="I593" s="23"/>
      <c r="J593" s="23"/>
      <c r="K593" s="23"/>
      <c r="L593" s="23"/>
      <c r="M593" s="23"/>
      <c r="N593" s="23"/>
      <c r="O593" s="23"/>
      <c r="P593" s="23"/>
      <c r="Q593" s="23"/>
      <c r="R593" s="24"/>
    </row>
    <row r="594" spans="1:18" s="21" customFormat="1" ht="15" customHeight="1">
      <c r="A594"/>
      <c r="B594"/>
      <c r="C594" s="3"/>
      <c r="D594" s="23"/>
      <c r="E594" s="23"/>
      <c r="F594" s="23"/>
      <c r="G594" s="34"/>
      <c r="H594" s="23"/>
      <c r="I594" s="23"/>
      <c r="J594" s="23"/>
      <c r="K594" s="23"/>
      <c r="L594" s="23"/>
      <c r="M594" s="23"/>
      <c r="N594" s="23"/>
      <c r="O594" s="23"/>
      <c r="P594" s="23"/>
      <c r="Q594" s="23"/>
      <c r="R594" s="24"/>
    </row>
    <row r="595" spans="1:18" s="21" customFormat="1" ht="15" customHeight="1">
      <c r="A595"/>
      <c r="B595"/>
      <c r="C595" s="3"/>
      <c r="D595" s="23"/>
      <c r="E595" s="23"/>
      <c r="F595" s="23"/>
      <c r="G595" s="34"/>
      <c r="H595" s="23"/>
      <c r="I595" s="23"/>
      <c r="J595" s="23"/>
      <c r="K595" s="23"/>
      <c r="L595" s="23"/>
      <c r="M595" s="23"/>
      <c r="N595" s="23"/>
      <c r="O595" s="23"/>
      <c r="P595" s="23"/>
      <c r="Q595" s="23"/>
      <c r="R595" s="24"/>
    </row>
    <row r="596" spans="1:18" s="21" customFormat="1" ht="15" customHeight="1">
      <c r="A596"/>
      <c r="B596"/>
      <c r="C596" s="3"/>
      <c r="D596" s="23"/>
      <c r="E596" s="23"/>
      <c r="F596" s="23"/>
      <c r="G596" s="34"/>
      <c r="H596" s="23"/>
      <c r="I596" s="23"/>
      <c r="J596" s="23"/>
      <c r="K596" s="23"/>
      <c r="L596" s="23"/>
      <c r="M596" s="23"/>
      <c r="N596" s="23"/>
      <c r="O596" s="23"/>
      <c r="P596" s="23"/>
      <c r="Q596" s="23"/>
      <c r="R596" s="24"/>
    </row>
    <row r="597" spans="1:18" s="21" customFormat="1" ht="15" customHeight="1">
      <c r="A597"/>
      <c r="B597"/>
      <c r="C597" s="3"/>
      <c r="D597" s="23"/>
      <c r="E597" s="23"/>
      <c r="F597" s="23"/>
      <c r="G597" s="34"/>
      <c r="H597" s="23"/>
      <c r="I597" s="23"/>
      <c r="J597" s="23"/>
      <c r="K597" s="23"/>
      <c r="L597" s="23"/>
      <c r="M597" s="23"/>
      <c r="N597" s="23"/>
      <c r="O597" s="23"/>
      <c r="P597" s="23"/>
      <c r="Q597" s="23"/>
      <c r="R597" s="24"/>
    </row>
    <row r="598" spans="1:18" s="21" customFormat="1" ht="15" customHeight="1">
      <c r="A598"/>
      <c r="B598"/>
      <c r="C598" s="3"/>
      <c r="D598" s="23"/>
      <c r="E598" s="23"/>
      <c r="F598" s="23"/>
      <c r="G598" s="34"/>
      <c r="H598" s="23"/>
      <c r="I598" s="23"/>
      <c r="J598" s="23"/>
      <c r="K598" s="23"/>
      <c r="L598" s="23"/>
      <c r="M598" s="23"/>
      <c r="N598" s="23"/>
      <c r="O598" s="23"/>
      <c r="P598" s="23"/>
      <c r="Q598" s="23"/>
      <c r="R598" s="24"/>
    </row>
    <row r="599" spans="1:18" s="21" customFormat="1" ht="15" customHeight="1">
      <c r="A599"/>
      <c r="B599"/>
      <c r="C599" s="3"/>
      <c r="D599" s="23"/>
      <c r="E599" s="23"/>
      <c r="F599" s="23"/>
      <c r="G599" s="34"/>
      <c r="H599" s="23"/>
      <c r="I599" s="23"/>
      <c r="J599" s="23"/>
      <c r="K599" s="23"/>
      <c r="L599" s="23"/>
      <c r="M599" s="23"/>
      <c r="N599" s="23"/>
      <c r="O599" s="23"/>
      <c r="P599" s="23"/>
      <c r="Q599" s="23"/>
      <c r="R599" s="24"/>
    </row>
    <row r="600" spans="1:18" s="21" customFormat="1" ht="15" customHeight="1">
      <c r="A600"/>
      <c r="B600"/>
      <c r="C600" s="3"/>
      <c r="D600" s="23"/>
      <c r="E600" s="23"/>
      <c r="F600" s="23"/>
      <c r="G600" s="34"/>
      <c r="H600" s="23"/>
      <c r="I600" s="23"/>
      <c r="J600" s="23"/>
      <c r="K600" s="23"/>
      <c r="L600" s="23"/>
      <c r="M600" s="23"/>
      <c r="N600" s="23"/>
      <c r="O600" s="23"/>
      <c r="P600" s="23"/>
      <c r="Q600" s="23"/>
      <c r="R600" s="24"/>
    </row>
    <row r="601" spans="1:18" s="21" customFormat="1" ht="15" customHeight="1">
      <c r="A601"/>
      <c r="B601"/>
      <c r="C601" s="3"/>
      <c r="D601" s="23"/>
      <c r="E601" s="23"/>
      <c r="F601" s="23"/>
      <c r="G601" s="34"/>
      <c r="H601" s="23"/>
      <c r="I601" s="23"/>
      <c r="J601" s="23"/>
      <c r="K601" s="23"/>
      <c r="L601" s="23"/>
      <c r="M601" s="23"/>
      <c r="N601" s="23"/>
      <c r="O601" s="23"/>
      <c r="P601" s="23"/>
      <c r="Q601" s="23"/>
      <c r="R601" s="24"/>
    </row>
    <row r="602" spans="1:18" s="21" customFormat="1" ht="15" customHeight="1">
      <c r="A602"/>
      <c r="B602"/>
      <c r="C602" s="3"/>
      <c r="D602" s="23"/>
      <c r="E602" s="23"/>
      <c r="F602" s="23"/>
      <c r="G602" s="34"/>
      <c r="H602" s="23"/>
      <c r="I602" s="23"/>
      <c r="J602" s="23"/>
      <c r="K602" s="23"/>
      <c r="L602" s="23"/>
      <c r="M602" s="23"/>
      <c r="N602" s="23"/>
      <c r="O602" s="23"/>
      <c r="P602" s="23"/>
      <c r="Q602" s="23"/>
      <c r="R602" s="24"/>
    </row>
    <row r="603" spans="1:18" s="21" customFormat="1" ht="15" customHeight="1">
      <c r="A603"/>
      <c r="B603"/>
      <c r="C603" s="3"/>
      <c r="D603" s="23"/>
      <c r="E603" s="23"/>
      <c r="F603" s="23"/>
      <c r="G603" s="34"/>
      <c r="H603" s="23"/>
      <c r="I603" s="23"/>
      <c r="J603" s="23"/>
      <c r="K603" s="23"/>
      <c r="L603" s="23"/>
      <c r="M603" s="23"/>
      <c r="N603" s="23"/>
      <c r="O603" s="23"/>
      <c r="P603" s="23"/>
      <c r="Q603" s="23"/>
      <c r="R603" s="24"/>
    </row>
    <row r="604" spans="1:18" s="21" customFormat="1" ht="15" customHeight="1">
      <c r="A604"/>
      <c r="B604"/>
      <c r="C604" s="3"/>
      <c r="D604" s="23"/>
      <c r="E604" s="23"/>
      <c r="F604" s="23"/>
      <c r="G604" s="34"/>
      <c r="H604" s="23"/>
      <c r="I604" s="23"/>
      <c r="J604" s="23"/>
      <c r="K604" s="23"/>
      <c r="L604" s="23"/>
      <c r="M604" s="23"/>
      <c r="N604" s="23"/>
      <c r="O604" s="23"/>
      <c r="P604" s="23"/>
      <c r="Q604" s="23"/>
      <c r="R604" s="24"/>
    </row>
    <row r="605" spans="1:18" s="21" customFormat="1" ht="15" customHeight="1">
      <c r="A605"/>
      <c r="B605"/>
      <c r="C605" s="3"/>
      <c r="D605" s="23"/>
      <c r="E605" s="23"/>
      <c r="F605" s="23"/>
      <c r="G605" s="34"/>
      <c r="H605" s="23"/>
      <c r="I605" s="23"/>
      <c r="J605" s="23"/>
      <c r="K605" s="23"/>
      <c r="L605" s="23"/>
      <c r="M605" s="23"/>
      <c r="N605" s="23"/>
      <c r="O605" s="23"/>
      <c r="P605" s="23"/>
      <c r="Q605" s="23"/>
      <c r="R605" s="24"/>
    </row>
    <row r="606" spans="1:18" s="21" customFormat="1" ht="15" customHeight="1">
      <c r="A606"/>
      <c r="B606"/>
      <c r="C606" s="3"/>
      <c r="D606" s="23"/>
      <c r="E606" s="23"/>
      <c r="F606" s="23"/>
      <c r="G606" s="34"/>
      <c r="H606" s="23"/>
      <c r="I606" s="23"/>
      <c r="J606" s="23"/>
      <c r="K606" s="23"/>
      <c r="L606" s="23"/>
      <c r="M606" s="23"/>
      <c r="N606" s="23"/>
      <c r="O606" s="23"/>
      <c r="P606" s="23"/>
      <c r="Q606" s="23"/>
      <c r="R606" s="24"/>
    </row>
    <row r="607" spans="1:18" s="21" customFormat="1" ht="15" customHeight="1">
      <c r="A607"/>
      <c r="B607"/>
      <c r="C607" s="3"/>
      <c r="D607" s="23"/>
      <c r="E607" s="23"/>
      <c r="F607" s="23"/>
      <c r="G607" s="34"/>
      <c r="H607" s="23"/>
      <c r="I607" s="23"/>
      <c r="J607" s="23"/>
      <c r="K607" s="23"/>
      <c r="L607" s="23"/>
      <c r="M607" s="23"/>
      <c r="N607" s="23"/>
      <c r="O607" s="23"/>
      <c r="P607" s="23"/>
      <c r="Q607" s="23"/>
      <c r="R607" s="24"/>
    </row>
    <row r="608" spans="1:18" s="21" customFormat="1" ht="15" customHeight="1">
      <c r="A608"/>
      <c r="B608"/>
      <c r="C608" s="3"/>
      <c r="D608" s="23"/>
      <c r="E608" s="23"/>
      <c r="F608" s="23"/>
      <c r="G608" s="34"/>
      <c r="H608" s="23"/>
      <c r="I608" s="23"/>
      <c r="J608" s="23"/>
      <c r="K608" s="23"/>
      <c r="L608" s="23"/>
      <c r="M608" s="23"/>
      <c r="N608" s="23"/>
      <c r="O608" s="23"/>
      <c r="P608" s="23"/>
      <c r="Q608" s="23"/>
      <c r="R608" s="24"/>
    </row>
    <row r="609" spans="1:18" s="21" customFormat="1" ht="15" customHeight="1">
      <c r="A609"/>
      <c r="B609"/>
      <c r="C609" s="3"/>
      <c r="D609" s="23"/>
      <c r="E609" s="23"/>
      <c r="F609" s="23"/>
      <c r="G609" s="34"/>
      <c r="H609" s="23"/>
      <c r="I609" s="23"/>
      <c r="J609" s="23"/>
      <c r="K609" s="23"/>
      <c r="L609" s="23"/>
      <c r="M609" s="23"/>
      <c r="N609" s="23"/>
      <c r="O609" s="23"/>
      <c r="P609" s="23"/>
      <c r="Q609" s="23"/>
      <c r="R609" s="24"/>
    </row>
    <row r="610" spans="1:18" s="21" customFormat="1" ht="15" customHeight="1">
      <c r="A610"/>
      <c r="B610"/>
      <c r="C610" s="3"/>
      <c r="D610" s="23"/>
      <c r="E610" s="23"/>
      <c r="F610" s="23"/>
      <c r="G610" s="34"/>
      <c r="H610" s="23"/>
      <c r="I610" s="23"/>
      <c r="J610" s="23"/>
      <c r="K610" s="23"/>
      <c r="L610" s="23"/>
      <c r="M610" s="23"/>
      <c r="N610" s="23"/>
      <c r="O610" s="23"/>
      <c r="P610" s="23"/>
      <c r="Q610" s="23"/>
      <c r="R610" s="24"/>
    </row>
    <row r="611" spans="1:18" s="21" customFormat="1" ht="15" customHeight="1">
      <c r="A611"/>
      <c r="B611"/>
      <c r="C611" s="3"/>
      <c r="D611" s="23"/>
      <c r="E611" s="23"/>
      <c r="F611" s="23"/>
      <c r="G611" s="34"/>
      <c r="H611" s="23"/>
      <c r="I611" s="23"/>
      <c r="J611" s="23"/>
      <c r="K611" s="23"/>
      <c r="L611" s="23"/>
      <c r="M611" s="23"/>
      <c r="N611" s="23"/>
      <c r="O611" s="23"/>
      <c r="P611" s="23"/>
      <c r="Q611" s="23"/>
      <c r="R611" s="24"/>
    </row>
    <row r="612" spans="1:18" s="21" customFormat="1" ht="15" customHeight="1">
      <c r="A612"/>
      <c r="B612"/>
      <c r="C612" s="3"/>
      <c r="D612" s="23"/>
      <c r="E612" s="23"/>
      <c r="F612" s="23"/>
      <c r="G612" s="34"/>
      <c r="H612" s="23"/>
      <c r="I612" s="23"/>
      <c r="J612" s="23"/>
      <c r="K612" s="23"/>
      <c r="L612" s="23"/>
      <c r="M612" s="23"/>
      <c r="N612" s="23"/>
      <c r="O612" s="23"/>
      <c r="P612" s="23"/>
      <c r="Q612" s="23"/>
      <c r="R612" s="24"/>
    </row>
    <row r="613" spans="1:18" s="21" customFormat="1" ht="15" customHeight="1">
      <c r="A613"/>
      <c r="B613"/>
      <c r="C613" s="3"/>
      <c r="D613" s="23"/>
      <c r="E613" s="23"/>
      <c r="F613" s="23"/>
      <c r="G613" s="34"/>
      <c r="H613" s="23"/>
      <c r="I613" s="23"/>
      <c r="J613" s="23"/>
      <c r="K613" s="23"/>
      <c r="L613" s="23"/>
      <c r="M613" s="23"/>
      <c r="N613" s="23"/>
      <c r="O613" s="23"/>
      <c r="P613" s="23"/>
      <c r="Q613" s="23"/>
      <c r="R613" s="24"/>
    </row>
    <row r="614" spans="1:18" s="21" customFormat="1" ht="15" customHeight="1">
      <c r="A614"/>
      <c r="B614"/>
      <c r="C614" s="3"/>
      <c r="D614" s="23"/>
      <c r="E614" s="23"/>
      <c r="F614" s="23"/>
      <c r="G614" s="34"/>
      <c r="H614" s="23"/>
      <c r="I614" s="23"/>
      <c r="J614" s="23"/>
      <c r="K614" s="23"/>
      <c r="L614" s="23"/>
      <c r="M614" s="23"/>
      <c r="N614" s="23"/>
      <c r="O614" s="23"/>
      <c r="P614" s="23"/>
      <c r="Q614" s="23"/>
      <c r="R614" s="24"/>
    </row>
    <row r="615" spans="1:18" s="21" customFormat="1" ht="15" customHeight="1">
      <c r="A615"/>
      <c r="B615"/>
      <c r="C615" s="3"/>
      <c r="D615" s="23"/>
      <c r="E615" s="23"/>
      <c r="F615" s="23"/>
      <c r="G615" s="34"/>
      <c r="H615" s="23"/>
      <c r="I615" s="23"/>
      <c r="J615" s="23"/>
      <c r="K615" s="23"/>
      <c r="L615" s="23"/>
      <c r="M615" s="23"/>
      <c r="N615" s="23"/>
      <c r="O615" s="23"/>
      <c r="P615" s="23"/>
      <c r="Q615" s="23"/>
      <c r="R615" s="24"/>
    </row>
    <row r="616" spans="1:18" s="21" customFormat="1" ht="15" customHeight="1">
      <c r="A616"/>
      <c r="B616"/>
      <c r="C616" s="3"/>
      <c r="D616" s="23"/>
      <c r="E616" s="23"/>
      <c r="F616" s="23"/>
      <c r="G616" s="34"/>
      <c r="H616" s="23"/>
      <c r="I616" s="23"/>
      <c r="J616" s="23"/>
      <c r="K616" s="23"/>
      <c r="L616" s="23"/>
      <c r="M616" s="23"/>
      <c r="N616" s="23"/>
      <c r="O616" s="23"/>
      <c r="P616" s="23"/>
      <c r="Q616" s="23"/>
      <c r="R616" s="24"/>
    </row>
    <row r="617" spans="1:18" s="21" customFormat="1" ht="15" customHeight="1">
      <c r="A617"/>
      <c r="B617"/>
      <c r="C617" s="3"/>
      <c r="D617" s="23"/>
      <c r="E617" s="23"/>
      <c r="F617" s="23"/>
      <c r="G617" s="34"/>
      <c r="H617" s="23"/>
      <c r="I617" s="23"/>
      <c r="J617" s="23"/>
      <c r="K617" s="23"/>
      <c r="L617" s="23"/>
      <c r="M617" s="23"/>
      <c r="N617" s="23"/>
      <c r="O617" s="23"/>
      <c r="P617" s="23"/>
      <c r="Q617" s="23"/>
      <c r="R617" s="24"/>
    </row>
    <row r="618" spans="1:18" s="21" customFormat="1" ht="15" customHeight="1">
      <c r="A618"/>
      <c r="B618"/>
      <c r="C618" s="3"/>
      <c r="D618" s="23"/>
      <c r="E618" s="23"/>
      <c r="F618" s="23"/>
      <c r="G618" s="34"/>
      <c r="H618" s="23"/>
      <c r="I618" s="23"/>
      <c r="J618" s="23"/>
      <c r="K618" s="23"/>
      <c r="L618" s="23"/>
      <c r="M618" s="23"/>
      <c r="N618" s="23"/>
      <c r="O618" s="23"/>
      <c r="P618" s="23"/>
      <c r="Q618" s="23"/>
      <c r="R618" s="24"/>
    </row>
    <row r="619" spans="1:18" s="21" customFormat="1" ht="15" customHeight="1">
      <c r="A619"/>
      <c r="B619"/>
      <c r="C619" s="3"/>
      <c r="D619" s="23"/>
      <c r="E619" s="23"/>
      <c r="F619" s="23"/>
      <c r="G619" s="34"/>
      <c r="H619" s="23"/>
      <c r="I619" s="23"/>
      <c r="J619" s="23"/>
      <c r="K619" s="23"/>
      <c r="L619" s="23"/>
      <c r="M619" s="23"/>
      <c r="N619" s="23"/>
      <c r="O619" s="23"/>
      <c r="P619" s="23"/>
      <c r="Q619" s="23"/>
      <c r="R619" s="24"/>
    </row>
    <row r="620" spans="1:18" s="21" customFormat="1" ht="15" customHeight="1">
      <c r="A620"/>
      <c r="B620"/>
      <c r="C620" s="3"/>
      <c r="D620" s="23"/>
      <c r="E620" s="23"/>
      <c r="F620" s="23"/>
      <c r="G620" s="34"/>
      <c r="H620" s="23"/>
      <c r="I620" s="23"/>
      <c r="J620" s="23"/>
      <c r="K620" s="23"/>
      <c r="L620" s="23"/>
      <c r="M620" s="23"/>
      <c r="N620" s="23"/>
      <c r="O620" s="23"/>
      <c r="P620" s="23"/>
      <c r="Q620" s="23"/>
      <c r="R620" s="24"/>
    </row>
    <row r="621" spans="1:18" s="21" customFormat="1" ht="15" customHeight="1">
      <c r="A621"/>
      <c r="B621"/>
      <c r="C621" s="3"/>
      <c r="D621" s="23"/>
      <c r="E621" s="23"/>
      <c r="F621" s="23"/>
      <c r="G621" s="34"/>
      <c r="H621" s="23"/>
      <c r="I621" s="23"/>
      <c r="J621" s="23"/>
      <c r="K621" s="23"/>
      <c r="L621" s="23"/>
      <c r="M621" s="23"/>
      <c r="N621" s="23"/>
      <c r="O621" s="23"/>
      <c r="P621" s="23"/>
      <c r="Q621" s="23"/>
      <c r="R621" s="24"/>
    </row>
    <row r="622" spans="1:18" s="21" customFormat="1" ht="15" customHeight="1">
      <c r="A622"/>
      <c r="B622"/>
      <c r="C622" s="3"/>
      <c r="D622" s="23"/>
      <c r="E622" s="23"/>
      <c r="F622" s="23"/>
      <c r="G622" s="34"/>
      <c r="H622" s="23"/>
      <c r="I622" s="23"/>
      <c r="J622" s="23"/>
      <c r="K622" s="23"/>
      <c r="L622" s="23"/>
      <c r="M622" s="23"/>
      <c r="N622" s="23"/>
      <c r="O622" s="23"/>
      <c r="P622" s="23"/>
      <c r="Q622" s="23"/>
      <c r="R622" s="24"/>
    </row>
    <row r="623" spans="1:18" s="21" customFormat="1" ht="15" customHeight="1">
      <c r="A623"/>
      <c r="B623"/>
      <c r="C623" s="3"/>
      <c r="D623" s="23"/>
      <c r="E623" s="23"/>
      <c r="F623" s="23"/>
      <c r="G623" s="34"/>
      <c r="H623" s="23"/>
      <c r="I623" s="23"/>
      <c r="J623" s="23"/>
      <c r="K623" s="23"/>
      <c r="L623" s="23"/>
      <c r="M623" s="23"/>
      <c r="N623" s="23"/>
      <c r="O623" s="23"/>
      <c r="P623" s="23"/>
      <c r="Q623" s="23"/>
      <c r="R623" s="24"/>
    </row>
    <row r="624" spans="1:18" s="21" customFormat="1" ht="15" customHeight="1">
      <c r="A624"/>
      <c r="B624"/>
      <c r="C624" s="3"/>
      <c r="D624" s="23"/>
      <c r="E624" s="23"/>
      <c r="F624" s="23"/>
      <c r="G624" s="34"/>
      <c r="H624" s="23"/>
      <c r="I624" s="23"/>
      <c r="J624" s="23"/>
      <c r="K624" s="23"/>
      <c r="L624" s="23"/>
      <c r="M624" s="23"/>
      <c r="N624" s="23"/>
      <c r="O624" s="23"/>
      <c r="P624" s="23"/>
      <c r="Q624" s="23"/>
      <c r="R624" s="24"/>
    </row>
    <row r="625" spans="1:18" s="21" customFormat="1" ht="15" customHeight="1">
      <c r="A625"/>
      <c r="B625"/>
      <c r="C625" s="3"/>
      <c r="D625" s="23"/>
      <c r="E625" s="23"/>
      <c r="F625" s="23"/>
      <c r="G625" s="34"/>
      <c r="H625" s="23"/>
      <c r="I625" s="23"/>
      <c r="J625" s="23"/>
      <c r="K625" s="23"/>
      <c r="L625" s="23"/>
      <c r="M625" s="23"/>
      <c r="N625" s="23"/>
      <c r="O625" s="23"/>
      <c r="P625" s="23"/>
      <c r="Q625" s="23"/>
      <c r="R625" s="24"/>
    </row>
    <row r="626" spans="1:18" s="21" customFormat="1" ht="15" customHeight="1">
      <c r="A626"/>
      <c r="B626"/>
      <c r="C626" s="3"/>
      <c r="D626" s="23"/>
      <c r="E626" s="23"/>
      <c r="F626" s="23"/>
      <c r="G626" s="34"/>
      <c r="H626" s="23"/>
      <c r="I626" s="23"/>
      <c r="J626" s="23"/>
      <c r="K626" s="23"/>
      <c r="L626" s="23"/>
      <c r="M626" s="23"/>
      <c r="N626" s="23"/>
      <c r="O626" s="23"/>
      <c r="P626" s="23"/>
      <c r="Q626" s="23"/>
      <c r="R626" s="24"/>
    </row>
    <row r="627" spans="1:18" s="21" customFormat="1" ht="15" customHeight="1">
      <c r="A627"/>
      <c r="B627"/>
      <c r="C627" s="3"/>
      <c r="D627" s="23"/>
      <c r="E627" s="23"/>
      <c r="F627" s="23"/>
      <c r="G627" s="34"/>
      <c r="H627" s="23"/>
      <c r="I627" s="23"/>
      <c r="J627" s="23"/>
      <c r="K627" s="23"/>
      <c r="L627" s="23"/>
      <c r="M627" s="23"/>
      <c r="N627" s="23"/>
      <c r="O627" s="23"/>
      <c r="P627" s="23"/>
      <c r="Q627" s="23"/>
      <c r="R627" s="24"/>
    </row>
    <row r="628" spans="1:18" s="21" customFormat="1" ht="15" customHeight="1">
      <c r="A628"/>
      <c r="B628"/>
      <c r="C628" s="3"/>
      <c r="D628" s="23"/>
      <c r="E628" s="23"/>
      <c r="F628" s="23"/>
      <c r="G628" s="34"/>
      <c r="H628" s="23"/>
      <c r="I628" s="23"/>
      <c r="J628" s="23"/>
      <c r="K628" s="23"/>
      <c r="L628" s="23"/>
      <c r="M628" s="23"/>
      <c r="N628" s="23"/>
      <c r="O628" s="23"/>
      <c r="P628" s="23"/>
      <c r="Q628" s="23"/>
      <c r="R628" s="24"/>
    </row>
    <row r="629" spans="1:18" s="21" customFormat="1" ht="15" customHeight="1">
      <c r="A629"/>
      <c r="B629"/>
      <c r="C629" s="3"/>
      <c r="D629" s="23"/>
      <c r="E629" s="23"/>
      <c r="F629" s="23"/>
      <c r="G629" s="34"/>
      <c r="H629" s="23"/>
      <c r="I629" s="23"/>
      <c r="J629" s="23"/>
      <c r="K629" s="23"/>
      <c r="L629" s="23"/>
      <c r="M629" s="23"/>
      <c r="N629" s="23"/>
      <c r="O629" s="23"/>
      <c r="P629" s="23"/>
      <c r="Q629" s="23"/>
      <c r="R629" s="24"/>
    </row>
    <row r="630" spans="1:18" s="21" customFormat="1" ht="15" customHeight="1">
      <c r="A630"/>
      <c r="B630"/>
      <c r="C630" s="3"/>
      <c r="D630" s="23"/>
      <c r="E630" s="23"/>
      <c r="F630" s="23"/>
      <c r="G630" s="34"/>
      <c r="H630" s="23"/>
      <c r="I630" s="23"/>
      <c r="J630" s="23"/>
      <c r="K630" s="23"/>
      <c r="L630" s="23"/>
      <c r="M630" s="23"/>
      <c r="N630" s="23"/>
      <c r="O630" s="23"/>
      <c r="P630" s="23"/>
      <c r="Q630" s="23"/>
      <c r="R630" s="24"/>
    </row>
    <row r="631" spans="1:18" s="21" customFormat="1" ht="15" customHeight="1">
      <c r="A631"/>
      <c r="B631"/>
      <c r="C631" s="3"/>
      <c r="D631" s="23"/>
      <c r="E631" s="23"/>
      <c r="F631" s="23"/>
      <c r="G631" s="34"/>
      <c r="H631" s="23"/>
      <c r="I631" s="23"/>
      <c r="J631" s="23"/>
      <c r="K631" s="23"/>
      <c r="L631" s="23"/>
      <c r="M631" s="23"/>
      <c r="N631" s="23"/>
      <c r="O631" s="23"/>
      <c r="P631" s="23"/>
      <c r="Q631" s="23"/>
      <c r="R631" s="24"/>
    </row>
    <row r="632" spans="1:18" s="21" customFormat="1" ht="15" customHeight="1">
      <c r="A632"/>
      <c r="B632"/>
      <c r="C632" s="3"/>
      <c r="D632" s="23"/>
      <c r="E632" s="23"/>
      <c r="F632" s="23"/>
      <c r="G632" s="34"/>
      <c r="H632" s="23"/>
      <c r="I632" s="23"/>
      <c r="J632" s="23"/>
      <c r="K632" s="23"/>
      <c r="L632" s="23"/>
      <c r="M632" s="23"/>
      <c r="N632" s="23"/>
      <c r="O632" s="23"/>
      <c r="P632" s="23"/>
      <c r="Q632" s="23"/>
      <c r="R632" s="24"/>
    </row>
    <row r="633" spans="1:18" s="21" customFormat="1" ht="15" customHeight="1">
      <c r="A633"/>
      <c r="B633"/>
      <c r="C633" s="3"/>
      <c r="D633" s="23"/>
      <c r="E633" s="23"/>
      <c r="F633" s="23"/>
      <c r="G633" s="34"/>
      <c r="H633" s="23"/>
      <c r="I633" s="23"/>
      <c r="J633" s="23"/>
      <c r="K633" s="23"/>
      <c r="L633" s="23"/>
      <c r="M633" s="23"/>
      <c r="N633" s="23"/>
      <c r="O633" s="23"/>
      <c r="P633" s="23"/>
      <c r="Q633" s="23"/>
      <c r="R633" s="24"/>
    </row>
    <row r="634" spans="1:18" s="21" customFormat="1" ht="15" customHeight="1">
      <c r="A634"/>
      <c r="B634"/>
      <c r="C634" s="3"/>
      <c r="D634" s="23"/>
      <c r="E634" s="23"/>
      <c r="F634" s="23"/>
      <c r="G634" s="34"/>
      <c r="H634" s="23"/>
      <c r="I634" s="23"/>
      <c r="J634" s="23"/>
      <c r="K634" s="23"/>
      <c r="L634" s="23"/>
      <c r="M634" s="23"/>
      <c r="N634" s="23"/>
      <c r="O634" s="23"/>
      <c r="P634" s="23"/>
      <c r="Q634" s="23"/>
      <c r="R634" s="24"/>
    </row>
    <row r="635" spans="1:18" s="21" customFormat="1" ht="15" customHeight="1">
      <c r="A635"/>
      <c r="B635"/>
      <c r="C635" s="3"/>
      <c r="D635" s="23"/>
      <c r="E635" s="23"/>
      <c r="F635" s="23"/>
      <c r="G635" s="34"/>
      <c r="H635" s="23"/>
      <c r="I635" s="23"/>
      <c r="J635" s="23"/>
      <c r="K635" s="23"/>
      <c r="L635" s="23"/>
      <c r="M635" s="23"/>
      <c r="N635" s="23"/>
      <c r="O635" s="23"/>
      <c r="P635" s="23"/>
      <c r="Q635" s="23"/>
      <c r="R635" s="24"/>
    </row>
    <row r="636" spans="1:18" s="21" customFormat="1" ht="15" customHeight="1">
      <c r="A636"/>
      <c r="B636"/>
      <c r="C636" s="3"/>
      <c r="D636" s="23"/>
      <c r="E636" s="23"/>
      <c r="F636" s="23"/>
      <c r="G636" s="34"/>
      <c r="H636" s="23"/>
      <c r="I636" s="23"/>
      <c r="J636" s="23"/>
      <c r="K636" s="23"/>
      <c r="L636" s="23"/>
      <c r="M636" s="23"/>
      <c r="N636" s="23"/>
      <c r="O636" s="23"/>
      <c r="P636" s="23"/>
      <c r="Q636" s="23"/>
      <c r="R636" s="24"/>
    </row>
    <row r="637" spans="1:18" s="21" customFormat="1" ht="15" customHeight="1">
      <c r="A637"/>
      <c r="B637"/>
      <c r="C637" s="3"/>
      <c r="D637" s="23"/>
      <c r="E637" s="23"/>
      <c r="F637" s="23"/>
      <c r="G637" s="34"/>
      <c r="H637" s="23"/>
      <c r="I637" s="23"/>
      <c r="J637" s="23"/>
      <c r="K637" s="23"/>
      <c r="L637" s="23"/>
      <c r="M637" s="23"/>
      <c r="N637" s="23"/>
      <c r="O637" s="23"/>
      <c r="P637" s="23"/>
      <c r="Q637" s="23"/>
      <c r="R637" s="24"/>
    </row>
    <row r="638" spans="1:18" s="21" customFormat="1" ht="15" customHeight="1">
      <c r="A638"/>
      <c r="B638"/>
      <c r="C638" s="3"/>
      <c r="D638" s="23"/>
      <c r="E638" s="23"/>
      <c r="F638" s="23"/>
      <c r="G638" s="34"/>
      <c r="H638" s="23"/>
      <c r="I638" s="23"/>
      <c r="J638" s="23"/>
      <c r="K638" s="23"/>
      <c r="L638" s="23"/>
      <c r="M638" s="23"/>
      <c r="N638" s="23"/>
      <c r="O638" s="23"/>
      <c r="P638" s="23"/>
      <c r="Q638" s="23"/>
      <c r="R638" s="24"/>
    </row>
    <row r="639" spans="1:18" s="21" customFormat="1" ht="15" customHeight="1">
      <c r="A639"/>
      <c r="B639"/>
      <c r="C639" s="3"/>
      <c r="D639" s="23"/>
      <c r="E639" s="23"/>
      <c r="F639" s="23"/>
      <c r="G639" s="34"/>
      <c r="H639" s="23"/>
      <c r="I639" s="23"/>
      <c r="J639" s="23"/>
      <c r="K639" s="23"/>
      <c r="L639" s="23"/>
      <c r="M639" s="23"/>
      <c r="N639" s="23"/>
      <c r="O639" s="23"/>
      <c r="P639" s="23"/>
      <c r="Q639" s="23"/>
      <c r="R639" s="24"/>
    </row>
    <row r="640" spans="1:18" s="21" customFormat="1" ht="15" customHeight="1">
      <c r="A640"/>
      <c r="B640"/>
      <c r="C640" s="3"/>
      <c r="D640" s="23"/>
      <c r="E640" s="23"/>
      <c r="F640" s="23"/>
      <c r="G640" s="34"/>
      <c r="H640" s="23"/>
      <c r="I640" s="23"/>
      <c r="J640" s="23"/>
      <c r="K640" s="23"/>
      <c r="L640" s="23"/>
      <c r="M640" s="23"/>
      <c r="N640" s="23"/>
      <c r="O640" s="23"/>
      <c r="P640" s="23"/>
      <c r="Q640" s="23"/>
      <c r="R640" s="24"/>
    </row>
    <row r="641" spans="1:18" s="21" customFormat="1" ht="15" customHeight="1">
      <c r="A641"/>
      <c r="B641"/>
      <c r="C641" s="3"/>
      <c r="D641" s="23"/>
      <c r="E641" s="23"/>
      <c r="F641" s="23"/>
      <c r="G641" s="34"/>
      <c r="H641" s="23"/>
      <c r="I641" s="23"/>
      <c r="J641" s="23"/>
      <c r="K641" s="23"/>
      <c r="L641" s="23"/>
      <c r="M641" s="23"/>
      <c r="N641" s="23"/>
      <c r="O641" s="23"/>
      <c r="P641" s="23"/>
      <c r="Q641" s="23"/>
      <c r="R641" s="24"/>
    </row>
    <row r="642" spans="1:18" s="21" customFormat="1" ht="15" customHeight="1">
      <c r="A642"/>
      <c r="B642"/>
      <c r="C642" s="3"/>
      <c r="D642" s="23"/>
      <c r="E642" s="23"/>
      <c r="F642" s="23"/>
      <c r="G642" s="34"/>
      <c r="H642" s="23"/>
      <c r="I642" s="23"/>
      <c r="J642" s="23"/>
      <c r="K642" s="23"/>
      <c r="L642" s="23"/>
      <c r="M642" s="23"/>
      <c r="N642" s="23"/>
      <c r="O642" s="23"/>
      <c r="P642" s="23"/>
      <c r="Q642" s="23"/>
      <c r="R642" s="24"/>
    </row>
    <row r="643" spans="1:18" s="21" customFormat="1" ht="15" customHeight="1">
      <c r="A643"/>
      <c r="B643"/>
      <c r="C643" s="3"/>
      <c r="D643" s="23"/>
      <c r="E643" s="23"/>
      <c r="F643" s="23"/>
      <c r="G643" s="34"/>
      <c r="H643" s="23"/>
      <c r="I643" s="23"/>
      <c r="J643" s="23"/>
      <c r="K643" s="23"/>
      <c r="L643" s="23"/>
      <c r="M643" s="23"/>
      <c r="N643" s="23"/>
      <c r="O643" s="23"/>
      <c r="P643" s="23"/>
      <c r="Q643" s="23"/>
      <c r="R643" s="24"/>
    </row>
    <row r="644" spans="1:18" s="21" customFormat="1" ht="15" customHeight="1">
      <c r="A644"/>
      <c r="B644"/>
      <c r="C644" s="3"/>
      <c r="D644" s="23"/>
      <c r="E644" s="23"/>
      <c r="F644" s="23"/>
      <c r="G644" s="34"/>
      <c r="H644" s="23"/>
      <c r="I644" s="23"/>
      <c r="J644" s="23"/>
      <c r="K644" s="23"/>
      <c r="L644" s="23"/>
      <c r="M644" s="23"/>
      <c r="N644" s="23"/>
      <c r="O644" s="23"/>
      <c r="P644" s="23"/>
      <c r="Q644" s="23"/>
      <c r="R644" s="24"/>
    </row>
    <row r="645" spans="1:18" s="21" customFormat="1" ht="15" customHeight="1">
      <c r="A645"/>
      <c r="B645"/>
      <c r="C645" s="3"/>
      <c r="D645" s="23"/>
      <c r="E645" s="23"/>
      <c r="F645" s="23"/>
      <c r="G645" s="34"/>
      <c r="H645" s="23"/>
      <c r="I645" s="23"/>
      <c r="J645" s="23"/>
      <c r="K645" s="23"/>
      <c r="L645" s="23"/>
      <c r="M645" s="23"/>
      <c r="N645" s="23"/>
      <c r="O645" s="23"/>
      <c r="P645" s="23"/>
      <c r="Q645" s="23"/>
      <c r="R645" s="24"/>
    </row>
    <row r="646" spans="1:18" s="21" customFormat="1" ht="15" customHeight="1">
      <c r="A646"/>
      <c r="B646"/>
      <c r="C646" s="3"/>
      <c r="D646" s="23"/>
      <c r="E646" s="23"/>
      <c r="F646" s="23"/>
      <c r="G646" s="34"/>
      <c r="H646" s="23"/>
      <c r="I646" s="23"/>
      <c r="J646" s="23"/>
      <c r="K646" s="23"/>
      <c r="L646" s="23"/>
      <c r="M646" s="23"/>
      <c r="N646" s="23"/>
      <c r="O646" s="23"/>
      <c r="P646" s="23"/>
      <c r="Q646" s="23"/>
      <c r="R646" s="24"/>
    </row>
    <row r="647" spans="1:18" s="21" customFormat="1" ht="15" customHeight="1">
      <c r="A647"/>
      <c r="B647"/>
      <c r="C647" s="3"/>
      <c r="D647" s="23"/>
      <c r="E647" s="23"/>
      <c r="F647" s="23"/>
      <c r="G647" s="34"/>
      <c r="H647" s="23"/>
      <c r="I647" s="23"/>
      <c r="J647" s="23"/>
      <c r="K647" s="23"/>
      <c r="L647" s="23"/>
      <c r="M647" s="23"/>
      <c r="N647" s="23"/>
      <c r="O647" s="23"/>
      <c r="P647" s="23"/>
      <c r="Q647" s="23"/>
      <c r="R647" s="24"/>
    </row>
    <row r="648" spans="1:18" s="21" customFormat="1" ht="15" customHeight="1">
      <c r="A648"/>
      <c r="B648"/>
      <c r="C648" s="3"/>
      <c r="D648" s="23"/>
      <c r="E648" s="23"/>
      <c r="F648" s="23"/>
      <c r="G648" s="34"/>
      <c r="H648" s="23"/>
      <c r="I648" s="23"/>
      <c r="J648" s="23"/>
      <c r="K648" s="23"/>
      <c r="L648" s="23"/>
      <c r="M648" s="23"/>
      <c r="N648" s="23"/>
      <c r="O648" s="23"/>
      <c r="P648" s="23"/>
      <c r="Q648" s="23"/>
      <c r="R648" s="24"/>
    </row>
    <row r="649" spans="1:18" s="21" customFormat="1" ht="15" customHeight="1">
      <c r="A649"/>
      <c r="B649"/>
      <c r="C649" s="3"/>
      <c r="D649" s="23"/>
      <c r="E649" s="23"/>
      <c r="F649" s="23"/>
      <c r="G649" s="34"/>
      <c r="H649" s="23"/>
      <c r="I649" s="23"/>
      <c r="J649" s="23"/>
      <c r="K649" s="23"/>
      <c r="L649" s="23"/>
      <c r="M649" s="23"/>
      <c r="N649" s="23"/>
      <c r="O649" s="23"/>
      <c r="P649" s="23"/>
      <c r="Q649" s="23"/>
      <c r="R649" s="24"/>
    </row>
    <row r="650" spans="1:18" s="21" customFormat="1" ht="15" customHeight="1">
      <c r="A650"/>
      <c r="B650"/>
      <c r="C650" s="3"/>
      <c r="D650" s="23"/>
      <c r="E650" s="23"/>
      <c r="F650" s="23"/>
      <c r="G650" s="34"/>
      <c r="H650" s="23"/>
      <c r="I650" s="23"/>
      <c r="J650" s="23"/>
      <c r="K650" s="23"/>
      <c r="L650" s="23"/>
      <c r="M650" s="23"/>
      <c r="N650" s="23"/>
      <c r="O650" s="23"/>
      <c r="P650" s="23"/>
      <c r="Q650" s="23"/>
      <c r="R650" s="24"/>
    </row>
    <row r="651" spans="1:18" s="21" customFormat="1" ht="15" customHeight="1">
      <c r="A651"/>
      <c r="B651"/>
      <c r="C651" s="3"/>
      <c r="D651" s="23"/>
      <c r="E651" s="23"/>
      <c r="F651" s="23"/>
      <c r="G651" s="34"/>
      <c r="H651" s="23"/>
      <c r="I651" s="23"/>
      <c r="J651" s="23"/>
      <c r="K651" s="23"/>
      <c r="L651" s="23"/>
      <c r="M651" s="23"/>
      <c r="N651" s="23"/>
      <c r="O651" s="23"/>
      <c r="P651" s="23"/>
      <c r="Q651" s="23"/>
      <c r="R651" s="24"/>
    </row>
    <row r="652" spans="1:18" s="21" customFormat="1" ht="15" customHeight="1">
      <c r="A652"/>
      <c r="B652"/>
      <c r="C652" s="3"/>
      <c r="D652" s="23"/>
      <c r="E652" s="23"/>
      <c r="F652" s="23"/>
      <c r="G652" s="34"/>
      <c r="H652" s="23"/>
      <c r="I652" s="23"/>
      <c r="J652" s="23"/>
      <c r="K652" s="23"/>
      <c r="L652" s="23"/>
      <c r="M652" s="23"/>
      <c r="N652" s="23"/>
      <c r="O652" s="23"/>
      <c r="P652" s="23"/>
      <c r="Q652" s="23"/>
      <c r="R652" s="24"/>
    </row>
    <row r="653" spans="1:18" s="21" customFormat="1" ht="15" customHeight="1">
      <c r="A653"/>
      <c r="B653"/>
      <c r="C653" s="3"/>
      <c r="D653" s="23"/>
      <c r="E653" s="23"/>
      <c r="F653" s="23"/>
      <c r="G653" s="34"/>
      <c r="H653" s="23"/>
      <c r="I653" s="23"/>
      <c r="J653" s="23"/>
      <c r="K653" s="23"/>
      <c r="L653" s="23"/>
      <c r="M653" s="23"/>
      <c r="N653" s="23"/>
      <c r="O653" s="23"/>
      <c r="P653" s="23"/>
      <c r="Q653" s="23"/>
      <c r="R653" s="24"/>
    </row>
    <row r="654" spans="1:18" s="21" customFormat="1" ht="15" customHeight="1">
      <c r="A654"/>
      <c r="B654"/>
      <c r="C654" s="3"/>
      <c r="D654" s="23"/>
      <c r="E654" s="23"/>
      <c r="F654" s="23"/>
      <c r="G654" s="34"/>
      <c r="H654" s="23"/>
      <c r="I654" s="23"/>
      <c r="J654" s="23"/>
      <c r="K654" s="23"/>
      <c r="L654" s="23"/>
      <c r="M654" s="23"/>
      <c r="N654" s="23"/>
      <c r="O654" s="23"/>
      <c r="P654" s="23"/>
      <c r="Q654" s="23"/>
      <c r="R654" s="24"/>
    </row>
    <row r="655" spans="1:18" s="21" customFormat="1" ht="15" customHeight="1">
      <c r="A655"/>
      <c r="B655"/>
      <c r="C655" s="3"/>
      <c r="D655" s="23"/>
      <c r="E655" s="23"/>
      <c r="F655" s="23"/>
      <c r="G655" s="34"/>
      <c r="H655" s="23"/>
      <c r="I655" s="23"/>
      <c r="J655" s="23"/>
      <c r="K655" s="23"/>
      <c r="L655" s="23"/>
      <c r="M655" s="23"/>
      <c r="N655" s="23"/>
      <c r="O655" s="23"/>
      <c r="P655" s="23"/>
      <c r="Q655" s="23"/>
      <c r="R655" s="24"/>
    </row>
    <row r="656" spans="1:18" s="21" customFormat="1" ht="15" customHeight="1">
      <c r="A656"/>
      <c r="B656"/>
      <c r="C656" s="3"/>
      <c r="D656" s="23"/>
      <c r="E656" s="23"/>
      <c r="F656" s="23"/>
      <c r="G656" s="34"/>
      <c r="H656" s="23"/>
      <c r="I656" s="23"/>
      <c r="J656" s="23"/>
      <c r="K656" s="23"/>
      <c r="L656" s="23"/>
      <c r="M656" s="23"/>
      <c r="N656" s="23"/>
      <c r="O656" s="23"/>
      <c r="P656" s="23"/>
      <c r="Q656" s="23"/>
      <c r="R656" s="24"/>
    </row>
    <row r="657" spans="1:18" s="21" customFormat="1" ht="15" customHeight="1">
      <c r="A657"/>
      <c r="B657"/>
      <c r="C657" s="3"/>
      <c r="D657" s="23"/>
      <c r="E657" s="23"/>
      <c r="F657" s="23"/>
      <c r="G657" s="34"/>
      <c r="H657" s="23"/>
      <c r="I657" s="23"/>
      <c r="J657" s="23"/>
      <c r="K657" s="23"/>
      <c r="L657" s="23"/>
      <c r="M657" s="23"/>
      <c r="N657" s="23"/>
      <c r="O657" s="23"/>
      <c r="P657" s="23"/>
      <c r="Q657" s="23"/>
      <c r="R657" s="24"/>
    </row>
    <row r="658" spans="1:18" s="21" customFormat="1" ht="15" customHeight="1">
      <c r="A658"/>
      <c r="B658"/>
      <c r="C658" s="3"/>
      <c r="D658" s="23"/>
      <c r="E658" s="23"/>
      <c r="F658" s="23"/>
      <c r="G658" s="34"/>
      <c r="H658" s="23"/>
      <c r="I658" s="23"/>
      <c r="J658" s="23"/>
      <c r="K658" s="23"/>
      <c r="L658" s="23"/>
      <c r="M658" s="23"/>
      <c r="N658" s="23"/>
      <c r="O658" s="23"/>
      <c r="P658" s="23"/>
      <c r="Q658" s="23"/>
      <c r="R658" s="24"/>
    </row>
    <row r="659" spans="1:18" s="21" customFormat="1" ht="15" customHeight="1">
      <c r="A659"/>
      <c r="B659"/>
      <c r="C659" s="3"/>
      <c r="D659" s="23"/>
      <c r="E659" s="23"/>
      <c r="F659" s="23"/>
      <c r="G659" s="34"/>
      <c r="H659" s="23"/>
      <c r="I659" s="23"/>
      <c r="J659" s="23"/>
      <c r="K659" s="23"/>
      <c r="L659" s="23"/>
      <c r="M659" s="23"/>
      <c r="N659" s="23"/>
      <c r="O659" s="23"/>
      <c r="P659" s="23"/>
      <c r="Q659" s="23"/>
      <c r="R659" s="24"/>
    </row>
    <row r="660" spans="1:18" s="21" customFormat="1" ht="15" customHeight="1">
      <c r="A660"/>
      <c r="B660"/>
      <c r="C660" s="3"/>
      <c r="D660" s="23"/>
      <c r="E660" s="23"/>
      <c r="F660" s="23"/>
      <c r="G660" s="34"/>
      <c r="H660" s="23"/>
      <c r="I660" s="23"/>
      <c r="J660" s="23"/>
      <c r="K660" s="23"/>
      <c r="L660" s="23"/>
      <c r="M660" s="23"/>
      <c r="N660" s="23"/>
      <c r="O660" s="23"/>
      <c r="P660" s="23"/>
      <c r="Q660" s="23"/>
      <c r="R660" s="24"/>
    </row>
    <row r="661" spans="1:18" s="21" customFormat="1" ht="15" customHeight="1">
      <c r="A661"/>
      <c r="B661"/>
      <c r="C661" s="3"/>
      <c r="D661" s="23"/>
      <c r="E661" s="23"/>
      <c r="F661" s="23"/>
      <c r="G661" s="34"/>
      <c r="H661" s="23"/>
      <c r="I661" s="23"/>
      <c r="J661" s="23"/>
      <c r="K661" s="23"/>
      <c r="L661" s="23"/>
      <c r="M661" s="23"/>
      <c r="N661" s="23"/>
      <c r="O661" s="23"/>
      <c r="P661" s="23"/>
      <c r="Q661" s="23"/>
      <c r="R661" s="24"/>
    </row>
    <row r="662" spans="1:18" s="21" customFormat="1" ht="15" customHeight="1">
      <c r="A662"/>
      <c r="B662"/>
      <c r="C662" s="3"/>
      <c r="D662" s="23"/>
      <c r="E662" s="23"/>
      <c r="F662" s="23"/>
      <c r="G662" s="34"/>
      <c r="H662" s="23"/>
      <c r="I662" s="23"/>
      <c r="J662" s="23"/>
      <c r="K662" s="23"/>
      <c r="L662" s="23"/>
      <c r="M662" s="23"/>
      <c r="N662" s="23"/>
      <c r="O662" s="23"/>
      <c r="P662" s="23"/>
      <c r="Q662" s="23"/>
      <c r="R662" s="24"/>
    </row>
    <row r="663" spans="1:18" s="21" customFormat="1" ht="15" customHeight="1">
      <c r="A663"/>
      <c r="B663"/>
      <c r="C663" s="3"/>
      <c r="D663" s="23"/>
      <c r="E663" s="23"/>
      <c r="F663" s="23"/>
      <c r="G663" s="34"/>
      <c r="H663" s="23"/>
      <c r="I663" s="23"/>
      <c r="J663" s="23"/>
      <c r="K663" s="23"/>
      <c r="L663" s="23"/>
      <c r="M663" s="23"/>
      <c r="N663" s="23"/>
      <c r="O663" s="23"/>
      <c r="P663" s="23"/>
      <c r="Q663" s="23"/>
      <c r="R663" s="24"/>
    </row>
    <row r="664" spans="1:18" s="21" customFormat="1" ht="15" customHeight="1">
      <c r="A664"/>
      <c r="B664"/>
      <c r="C664" s="3"/>
      <c r="D664" s="23"/>
      <c r="E664" s="23"/>
      <c r="F664" s="23"/>
      <c r="G664" s="34"/>
      <c r="H664" s="23"/>
      <c r="I664" s="23"/>
      <c r="J664" s="23"/>
      <c r="K664" s="23"/>
      <c r="L664" s="23"/>
      <c r="M664" s="23"/>
      <c r="N664" s="23"/>
      <c r="O664" s="23"/>
      <c r="P664" s="23"/>
      <c r="Q664" s="23"/>
      <c r="R664" s="24"/>
    </row>
    <row r="665" spans="1:18" s="21" customFormat="1" ht="15" customHeight="1">
      <c r="A665"/>
      <c r="B665"/>
      <c r="C665" s="3"/>
      <c r="D665" s="23"/>
      <c r="E665" s="23"/>
      <c r="F665" s="23"/>
      <c r="G665" s="34"/>
      <c r="H665" s="23"/>
      <c r="I665" s="23"/>
      <c r="J665" s="23"/>
      <c r="K665" s="23"/>
      <c r="L665" s="23"/>
      <c r="M665" s="23"/>
      <c r="N665" s="23"/>
      <c r="O665" s="23"/>
      <c r="P665" s="23"/>
      <c r="Q665" s="23"/>
      <c r="R665" s="24"/>
    </row>
    <row r="666" spans="1:18" s="21" customFormat="1" ht="15" customHeight="1">
      <c r="A666"/>
      <c r="B666"/>
      <c r="C666" s="3"/>
      <c r="D666" s="23"/>
      <c r="E666" s="23"/>
      <c r="F666" s="23"/>
      <c r="G666" s="34"/>
      <c r="H666" s="23"/>
      <c r="I666" s="23"/>
      <c r="J666" s="23"/>
      <c r="K666" s="23"/>
      <c r="L666" s="23"/>
      <c r="M666" s="23"/>
      <c r="N666" s="23"/>
      <c r="O666" s="23"/>
      <c r="P666" s="23"/>
      <c r="Q666" s="23"/>
      <c r="R666" s="24"/>
    </row>
    <row r="667" spans="1:18" s="21" customFormat="1" ht="15" customHeight="1">
      <c r="A667"/>
      <c r="B667"/>
      <c r="C667" s="3"/>
      <c r="D667" s="23"/>
      <c r="E667" s="23"/>
      <c r="F667" s="23"/>
      <c r="G667" s="34"/>
      <c r="H667" s="23"/>
      <c r="I667" s="23"/>
      <c r="J667" s="23"/>
      <c r="K667" s="23"/>
      <c r="L667" s="23"/>
      <c r="M667" s="23"/>
      <c r="N667" s="23"/>
      <c r="O667" s="23"/>
      <c r="P667" s="23"/>
      <c r="Q667" s="23"/>
      <c r="R667" s="24"/>
    </row>
    <row r="668" spans="1:18" s="21" customFormat="1" ht="15" customHeight="1">
      <c r="A668"/>
      <c r="B668"/>
      <c r="C668" s="3"/>
      <c r="D668" s="23"/>
      <c r="E668" s="23"/>
      <c r="F668" s="23"/>
      <c r="G668" s="34"/>
      <c r="H668" s="23"/>
      <c r="I668" s="23"/>
      <c r="J668" s="23"/>
      <c r="K668" s="23"/>
      <c r="L668" s="23"/>
      <c r="M668" s="23"/>
      <c r="N668" s="23"/>
      <c r="O668" s="23"/>
      <c r="P668" s="23"/>
      <c r="Q668" s="23"/>
      <c r="R668" s="24"/>
    </row>
    <row r="669" spans="1:18" s="21" customFormat="1" ht="15" customHeight="1">
      <c r="A669"/>
      <c r="B669"/>
      <c r="C669" s="3"/>
      <c r="D669" s="23"/>
      <c r="E669" s="23"/>
      <c r="F669" s="23"/>
      <c r="G669" s="34"/>
      <c r="H669" s="23"/>
      <c r="I669" s="23"/>
      <c r="J669" s="23"/>
      <c r="K669" s="23"/>
      <c r="L669" s="23"/>
      <c r="M669" s="23"/>
      <c r="N669" s="23"/>
      <c r="O669" s="23"/>
      <c r="P669" s="23"/>
      <c r="Q669" s="23"/>
      <c r="R669" s="24"/>
    </row>
    <row r="670" spans="1:18" s="21" customFormat="1" ht="15" customHeight="1">
      <c r="A670"/>
      <c r="B670"/>
      <c r="C670" s="3"/>
      <c r="D670" s="23"/>
      <c r="E670" s="23"/>
      <c r="F670" s="23"/>
      <c r="G670" s="34"/>
      <c r="H670" s="23"/>
      <c r="I670" s="23"/>
      <c r="J670" s="23"/>
      <c r="K670" s="23"/>
      <c r="L670" s="23"/>
      <c r="M670" s="23"/>
      <c r="N670" s="23"/>
      <c r="O670" s="23"/>
      <c r="P670" s="23"/>
      <c r="Q670" s="23"/>
      <c r="R670" s="24"/>
    </row>
    <row r="671" spans="1:18" s="21" customFormat="1" ht="15" customHeight="1">
      <c r="A671"/>
      <c r="B671"/>
      <c r="C671" s="3"/>
      <c r="D671" s="23"/>
      <c r="E671" s="23"/>
      <c r="F671" s="23"/>
      <c r="G671" s="34"/>
      <c r="H671" s="23"/>
      <c r="I671" s="23"/>
      <c r="J671" s="23"/>
      <c r="K671" s="23"/>
      <c r="L671" s="23"/>
      <c r="M671" s="23"/>
      <c r="N671" s="23"/>
      <c r="O671" s="23"/>
      <c r="P671" s="23"/>
      <c r="Q671" s="23"/>
      <c r="R671" s="24"/>
    </row>
    <row r="672" spans="1:18" s="21" customFormat="1" ht="15" customHeight="1">
      <c r="A672"/>
      <c r="B672"/>
      <c r="C672" s="3"/>
      <c r="D672" s="23"/>
      <c r="E672" s="23"/>
      <c r="F672" s="23"/>
      <c r="G672" s="34"/>
      <c r="H672" s="23"/>
      <c r="I672" s="23"/>
      <c r="J672" s="23"/>
      <c r="K672" s="23"/>
      <c r="L672" s="23"/>
      <c r="M672" s="23"/>
      <c r="N672" s="23"/>
      <c r="O672" s="23"/>
      <c r="P672" s="23"/>
      <c r="Q672" s="23"/>
      <c r="R672" s="24"/>
    </row>
    <row r="673" spans="1:18" s="21" customFormat="1" ht="15" customHeight="1">
      <c r="A673"/>
      <c r="B673"/>
      <c r="C673" s="3"/>
      <c r="D673" s="23"/>
      <c r="E673" s="23"/>
      <c r="F673" s="23"/>
      <c r="G673" s="34"/>
      <c r="H673" s="23"/>
      <c r="I673" s="23"/>
      <c r="J673" s="23"/>
      <c r="K673" s="23"/>
      <c r="L673" s="23"/>
      <c r="M673" s="23"/>
      <c r="N673" s="23"/>
      <c r="O673" s="23"/>
      <c r="P673" s="23"/>
      <c r="Q673" s="23"/>
      <c r="R673" s="24"/>
    </row>
    <row r="674" spans="1:18" s="21" customFormat="1" ht="15" customHeight="1">
      <c r="A674"/>
      <c r="B674"/>
      <c r="C674" s="3"/>
      <c r="D674" s="23"/>
      <c r="E674" s="23"/>
      <c r="F674" s="23"/>
      <c r="G674" s="34"/>
      <c r="H674" s="23"/>
      <c r="I674" s="23"/>
      <c r="J674" s="23"/>
      <c r="K674" s="23"/>
      <c r="L674" s="23"/>
      <c r="M674" s="23"/>
      <c r="N674" s="23"/>
      <c r="O674" s="23"/>
      <c r="P674" s="23"/>
      <c r="Q674" s="23"/>
      <c r="R674" s="24"/>
    </row>
    <row r="675" spans="1:18" s="21" customFormat="1" ht="15" customHeight="1">
      <c r="A675"/>
      <c r="B675"/>
      <c r="C675" s="3"/>
      <c r="D675" s="23"/>
      <c r="E675" s="23"/>
      <c r="F675" s="23"/>
      <c r="G675" s="34"/>
      <c r="H675" s="23"/>
      <c r="I675" s="23"/>
      <c r="J675" s="23"/>
      <c r="K675" s="23"/>
      <c r="L675" s="23"/>
      <c r="M675" s="23"/>
      <c r="N675" s="23"/>
      <c r="O675" s="23"/>
      <c r="P675" s="23"/>
      <c r="Q675" s="23"/>
      <c r="R675" s="24"/>
    </row>
    <row r="676" spans="1:18" s="21" customFormat="1" ht="15" customHeight="1">
      <c r="A676"/>
      <c r="B676"/>
      <c r="C676" s="3"/>
      <c r="D676" s="23"/>
      <c r="E676" s="23"/>
      <c r="F676" s="23"/>
      <c r="G676" s="34"/>
      <c r="H676" s="23"/>
      <c r="I676" s="23"/>
      <c r="J676" s="23"/>
      <c r="K676" s="23"/>
      <c r="L676" s="23"/>
      <c r="M676" s="23"/>
      <c r="N676" s="23"/>
      <c r="O676" s="23"/>
      <c r="P676" s="23"/>
      <c r="Q676" s="23"/>
      <c r="R676" s="24"/>
    </row>
    <row r="677" spans="1:18" s="21" customFormat="1" ht="15" customHeight="1">
      <c r="A677"/>
      <c r="B677"/>
      <c r="C677" s="3"/>
      <c r="D677" s="23"/>
      <c r="E677" s="23"/>
      <c r="F677" s="23"/>
      <c r="G677" s="34"/>
      <c r="H677" s="23"/>
      <c r="I677" s="23"/>
      <c r="J677" s="23"/>
      <c r="K677" s="23"/>
      <c r="L677" s="23"/>
      <c r="M677" s="23"/>
      <c r="N677" s="23"/>
      <c r="O677" s="23"/>
      <c r="P677" s="23"/>
      <c r="Q677" s="23"/>
      <c r="R677" s="24"/>
    </row>
    <row r="678" spans="1:18" s="21" customFormat="1" ht="15" customHeight="1">
      <c r="A678"/>
      <c r="B678"/>
      <c r="C678" s="3"/>
      <c r="D678" s="23"/>
      <c r="E678" s="23"/>
      <c r="F678" s="23"/>
      <c r="G678" s="34"/>
      <c r="H678" s="23"/>
      <c r="I678" s="23"/>
      <c r="J678" s="23"/>
      <c r="K678" s="23"/>
      <c r="L678" s="23"/>
      <c r="M678" s="23"/>
      <c r="N678" s="23"/>
      <c r="O678" s="23"/>
      <c r="P678" s="23"/>
      <c r="Q678" s="23"/>
      <c r="R678" s="24"/>
    </row>
    <row r="679" spans="1:18" s="21" customFormat="1" ht="15" customHeight="1">
      <c r="A679"/>
      <c r="B679"/>
      <c r="C679" s="3"/>
      <c r="D679" s="23"/>
      <c r="E679" s="23"/>
      <c r="F679" s="23"/>
      <c r="G679" s="34"/>
      <c r="H679" s="23"/>
      <c r="I679" s="23"/>
      <c r="J679" s="23"/>
      <c r="K679" s="23"/>
      <c r="L679" s="23"/>
      <c r="M679" s="23"/>
      <c r="N679" s="23"/>
      <c r="O679" s="23"/>
      <c r="P679" s="23"/>
      <c r="Q679" s="23"/>
      <c r="R679" s="24"/>
    </row>
    <row r="680" spans="1:18" s="21" customFormat="1" ht="15" customHeight="1">
      <c r="A680"/>
      <c r="B680"/>
      <c r="C680" s="3"/>
      <c r="D680" s="23"/>
      <c r="E680" s="23"/>
      <c r="F680" s="23"/>
      <c r="G680" s="34"/>
      <c r="H680" s="23"/>
      <c r="I680" s="23"/>
      <c r="J680" s="23"/>
      <c r="K680" s="23"/>
      <c r="L680" s="23"/>
      <c r="M680" s="23"/>
      <c r="N680" s="23"/>
      <c r="O680" s="23"/>
      <c r="P680" s="23"/>
      <c r="Q680" s="23"/>
      <c r="R680" s="24"/>
    </row>
    <row r="681" spans="1:18" s="21" customFormat="1" ht="15" customHeight="1">
      <c r="A681"/>
      <c r="B681"/>
      <c r="C681" s="3"/>
      <c r="D681" s="23"/>
      <c r="E681" s="23"/>
      <c r="F681" s="23"/>
      <c r="G681" s="34"/>
      <c r="H681" s="23"/>
      <c r="I681" s="23"/>
      <c r="J681" s="23"/>
      <c r="K681" s="23"/>
      <c r="L681" s="23"/>
      <c r="M681" s="23"/>
      <c r="N681" s="23"/>
      <c r="O681" s="23"/>
      <c r="P681" s="23"/>
      <c r="Q681" s="23"/>
      <c r="R681" s="24"/>
    </row>
    <row r="682" spans="1:18" s="21" customFormat="1" ht="15" customHeight="1">
      <c r="A682"/>
      <c r="B682"/>
      <c r="C682" s="3"/>
      <c r="D682" s="23"/>
      <c r="E682" s="23"/>
      <c r="F682" s="23"/>
      <c r="G682" s="34"/>
      <c r="H682" s="23"/>
      <c r="I682" s="23"/>
      <c r="J682" s="23"/>
      <c r="K682" s="23"/>
      <c r="L682" s="23"/>
      <c r="M682" s="23"/>
      <c r="N682" s="23"/>
      <c r="O682" s="23"/>
      <c r="P682" s="23"/>
      <c r="Q682" s="23"/>
      <c r="R682" s="24"/>
    </row>
    <row r="683" spans="1:18" s="21" customFormat="1" ht="15" customHeight="1">
      <c r="A683"/>
      <c r="B683"/>
      <c r="C683" s="3"/>
      <c r="D683" s="23"/>
      <c r="E683" s="23"/>
      <c r="F683" s="23"/>
      <c r="G683" s="34"/>
      <c r="H683" s="23"/>
      <c r="I683" s="23"/>
      <c r="J683" s="23"/>
      <c r="K683" s="23"/>
      <c r="L683" s="23"/>
      <c r="M683" s="23"/>
      <c r="N683" s="23"/>
      <c r="O683" s="23"/>
      <c r="P683" s="23"/>
      <c r="Q683" s="23"/>
      <c r="R683" s="24"/>
    </row>
    <row r="684" spans="1:18" s="21" customFormat="1" ht="15" customHeight="1">
      <c r="A684"/>
      <c r="B684"/>
      <c r="C684" s="3"/>
      <c r="D684" s="23"/>
      <c r="E684" s="23"/>
      <c r="F684" s="23"/>
      <c r="G684" s="34"/>
      <c r="H684" s="23"/>
      <c r="I684" s="23"/>
      <c r="J684" s="23"/>
      <c r="K684" s="23"/>
      <c r="L684" s="23"/>
      <c r="M684" s="23"/>
      <c r="N684" s="23"/>
      <c r="O684" s="23"/>
      <c r="P684" s="23"/>
      <c r="Q684" s="23"/>
      <c r="R684" s="24"/>
    </row>
    <row r="685" spans="1:18" s="21" customFormat="1" ht="15" customHeight="1">
      <c r="A685"/>
      <c r="B685"/>
      <c r="C685" s="3"/>
      <c r="D685" s="23"/>
      <c r="E685" s="23"/>
      <c r="F685" s="23"/>
      <c r="G685" s="34"/>
      <c r="H685" s="23"/>
      <c r="I685" s="23"/>
      <c r="J685" s="23"/>
      <c r="K685" s="23"/>
      <c r="L685" s="23"/>
      <c r="M685" s="23"/>
      <c r="N685" s="23"/>
      <c r="O685" s="23"/>
      <c r="P685" s="23"/>
      <c r="Q685" s="23"/>
      <c r="R685" s="24"/>
    </row>
    <row r="686" spans="1:18" s="21" customFormat="1" ht="15" customHeight="1">
      <c r="A686"/>
      <c r="B686"/>
      <c r="C686" s="3"/>
      <c r="D686" s="23"/>
      <c r="E686" s="23"/>
      <c r="F686" s="23"/>
      <c r="G686" s="34"/>
      <c r="H686" s="23"/>
      <c r="I686" s="23"/>
      <c r="J686" s="23"/>
      <c r="K686" s="23"/>
      <c r="L686" s="23"/>
      <c r="M686" s="23"/>
      <c r="N686" s="23"/>
      <c r="O686" s="23"/>
      <c r="P686" s="23"/>
      <c r="Q686" s="23"/>
      <c r="R686" s="24"/>
    </row>
    <row r="687" spans="1:18" s="21" customFormat="1" ht="15" customHeight="1">
      <c r="A687"/>
      <c r="B687"/>
      <c r="C687" s="3"/>
      <c r="D687" s="23"/>
      <c r="E687" s="23"/>
      <c r="F687" s="23"/>
      <c r="G687" s="34"/>
      <c r="H687" s="23"/>
      <c r="I687" s="23"/>
      <c r="J687" s="23"/>
      <c r="K687" s="23"/>
      <c r="L687" s="23"/>
      <c r="M687" s="23"/>
      <c r="N687" s="23"/>
      <c r="O687" s="23"/>
      <c r="P687" s="23"/>
      <c r="Q687" s="23"/>
      <c r="R687" s="24"/>
    </row>
    <row r="688" spans="1:18" s="21" customFormat="1" ht="15" customHeight="1">
      <c r="A688"/>
      <c r="B688"/>
      <c r="C688" s="3"/>
      <c r="D688" s="23"/>
      <c r="E688" s="23"/>
      <c r="F688" s="23"/>
      <c r="G688" s="34"/>
      <c r="H688" s="23"/>
      <c r="I688" s="23"/>
      <c r="J688" s="23"/>
      <c r="K688" s="23"/>
      <c r="L688" s="23"/>
      <c r="M688" s="23"/>
      <c r="N688" s="23"/>
      <c r="O688" s="23"/>
      <c r="P688" s="23"/>
      <c r="Q688" s="23"/>
      <c r="R688" s="24"/>
    </row>
    <row r="689" spans="1:18" s="21" customFormat="1" ht="15" customHeight="1">
      <c r="A689"/>
      <c r="B689"/>
      <c r="C689" s="3"/>
      <c r="D689" s="23"/>
      <c r="E689" s="23"/>
      <c r="F689" s="23"/>
      <c r="G689" s="34"/>
      <c r="H689" s="23"/>
      <c r="I689" s="23"/>
      <c r="J689" s="23"/>
      <c r="K689" s="23"/>
      <c r="L689" s="23"/>
      <c r="M689" s="23"/>
      <c r="N689" s="23"/>
      <c r="O689" s="23"/>
      <c r="P689" s="23"/>
      <c r="Q689" s="23"/>
      <c r="R689" s="24"/>
    </row>
    <row r="690" spans="1:18" s="21" customFormat="1" ht="15" customHeight="1">
      <c r="A690"/>
      <c r="B690"/>
      <c r="C690" s="3"/>
      <c r="D690" s="23"/>
      <c r="E690" s="23"/>
      <c r="F690" s="23"/>
      <c r="G690" s="34"/>
      <c r="H690" s="23"/>
      <c r="I690" s="23"/>
      <c r="J690" s="23"/>
      <c r="K690" s="23"/>
      <c r="L690" s="23"/>
      <c r="M690" s="23"/>
      <c r="N690" s="23"/>
      <c r="O690" s="23"/>
      <c r="P690" s="23"/>
      <c r="Q690" s="23"/>
      <c r="R690" s="24"/>
    </row>
    <row r="691" spans="1:18" s="21" customFormat="1" ht="15" customHeight="1">
      <c r="A691"/>
      <c r="B691"/>
      <c r="C691" s="3"/>
      <c r="D691" s="23"/>
      <c r="E691" s="23"/>
      <c r="F691" s="23"/>
      <c r="G691" s="34"/>
      <c r="H691" s="23"/>
      <c r="I691" s="23"/>
      <c r="J691" s="23"/>
      <c r="K691" s="23"/>
      <c r="L691" s="23"/>
      <c r="M691" s="23"/>
      <c r="N691" s="23"/>
      <c r="O691" s="23"/>
      <c r="P691" s="23"/>
      <c r="Q691" s="23"/>
      <c r="R691" s="24"/>
    </row>
    <row r="692" spans="1:18" s="21" customFormat="1" ht="15" customHeight="1">
      <c r="A692"/>
      <c r="B692"/>
      <c r="C692" s="3"/>
      <c r="D692" s="23"/>
      <c r="E692" s="23"/>
      <c r="F692" s="23"/>
      <c r="G692" s="34"/>
      <c r="H692" s="23"/>
      <c r="I692" s="23"/>
      <c r="J692" s="23"/>
      <c r="K692" s="23"/>
      <c r="L692" s="23"/>
      <c r="M692" s="23"/>
      <c r="N692" s="23"/>
      <c r="O692" s="23"/>
      <c r="P692" s="23"/>
      <c r="Q692" s="23"/>
      <c r="R692" s="24"/>
    </row>
    <row r="693" spans="1:18" s="21" customFormat="1" ht="15" customHeight="1">
      <c r="A693"/>
      <c r="B693"/>
      <c r="C693" s="3"/>
      <c r="D693" s="23"/>
      <c r="E693" s="23"/>
      <c r="F693" s="23"/>
      <c r="G693" s="34"/>
      <c r="H693" s="23"/>
      <c r="I693" s="23"/>
      <c r="J693" s="23"/>
      <c r="K693" s="23"/>
      <c r="L693" s="23"/>
      <c r="M693" s="23"/>
      <c r="N693" s="23"/>
      <c r="O693" s="23"/>
      <c r="P693" s="23"/>
      <c r="Q693" s="23"/>
      <c r="R693" s="24"/>
    </row>
    <row r="694" spans="1:18" s="21" customFormat="1" ht="15" customHeight="1">
      <c r="A694"/>
      <c r="B694"/>
      <c r="C694" s="3"/>
      <c r="D694" s="23"/>
      <c r="E694" s="23"/>
      <c r="F694" s="23"/>
      <c r="G694" s="34"/>
      <c r="H694" s="23"/>
      <c r="I694" s="23"/>
      <c r="J694" s="23"/>
      <c r="K694" s="23"/>
      <c r="L694" s="23"/>
      <c r="M694" s="23"/>
      <c r="N694" s="23"/>
      <c r="O694" s="23"/>
      <c r="P694" s="23"/>
      <c r="Q694" s="23"/>
      <c r="R694" s="24"/>
    </row>
    <row r="695" spans="1:18" s="21" customFormat="1" ht="15" customHeight="1">
      <c r="A695"/>
      <c r="B695"/>
      <c r="C695" s="3"/>
      <c r="D695" s="23"/>
      <c r="E695" s="23"/>
      <c r="F695" s="23"/>
      <c r="G695" s="34"/>
      <c r="H695" s="23"/>
      <c r="I695" s="23"/>
      <c r="J695" s="23"/>
      <c r="K695" s="23"/>
      <c r="L695" s="23"/>
      <c r="M695" s="23"/>
      <c r="N695" s="23"/>
      <c r="O695" s="23"/>
      <c r="P695" s="23"/>
      <c r="Q695" s="23"/>
      <c r="R695" s="24"/>
    </row>
    <row r="696" spans="1:18" s="21" customFormat="1" ht="15" customHeight="1">
      <c r="A696"/>
      <c r="B696"/>
      <c r="C696" s="3"/>
      <c r="D696" s="23"/>
      <c r="E696" s="23"/>
      <c r="F696" s="23"/>
      <c r="G696" s="34"/>
      <c r="H696" s="23"/>
      <c r="I696" s="23"/>
      <c r="J696" s="23"/>
      <c r="K696" s="23"/>
      <c r="L696" s="23"/>
      <c r="M696" s="23"/>
      <c r="N696" s="23"/>
      <c r="O696" s="23"/>
      <c r="P696" s="23"/>
      <c r="Q696" s="23"/>
      <c r="R696" s="24"/>
    </row>
    <row r="697" spans="1:18" s="21" customFormat="1" ht="15" customHeight="1">
      <c r="A697"/>
      <c r="B697"/>
      <c r="C697" s="3"/>
      <c r="D697" s="23"/>
      <c r="E697" s="23"/>
      <c r="F697" s="23"/>
      <c r="G697" s="34"/>
      <c r="H697" s="23"/>
      <c r="I697" s="23"/>
      <c r="J697" s="23"/>
      <c r="K697" s="23"/>
      <c r="L697" s="23"/>
      <c r="M697" s="23"/>
      <c r="N697" s="23"/>
      <c r="O697" s="23"/>
      <c r="P697" s="23"/>
      <c r="Q697" s="23"/>
      <c r="R697" s="24"/>
    </row>
    <row r="698" spans="1:18" s="21" customFormat="1" ht="15" customHeight="1">
      <c r="A698"/>
      <c r="B698"/>
      <c r="C698" s="3"/>
      <c r="D698" s="23"/>
      <c r="E698" s="23"/>
      <c r="F698" s="23"/>
      <c r="G698" s="34"/>
      <c r="H698" s="23"/>
      <c r="I698" s="23"/>
      <c r="J698" s="23"/>
      <c r="K698" s="23"/>
      <c r="L698" s="23"/>
      <c r="M698" s="23"/>
      <c r="N698" s="23"/>
      <c r="O698" s="23"/>
      <c r="P698" s="23"/>
      <c r="Q698" s="23"/>
      <c r="R698" s="24"/>
    </row>
    <row r="699" spans="1:18" s="21" customFormat="1" ht="15" customHeight="1">
      <c r="A699"/>
      <c r="B699"/>
      <c r="C699" s="3"/>
      <c r="D699" s="23"/>
      <c r="E699" s="23"/>
      <c r="F699" s="23"/>
      <c r="G699" s="34"/>
      <c r="H699" s="23"/>
      <c r="I699" s="23"/>
      <c r="J699" s="23"/>
      <c r="K699" s="23"/>
      <c r="L699" s="23"/>
      <c r="M699" s="23"/>
      <c r="N699" s="23"/>
      <c r="O699" s="23"/>
      <c r="P699" s="23"/>
      <c r="Q699" s="23"/>
      <c r="R699" s="24"/>
    </row>
    <row r="700" spans="1:18" s="21" customFormat="1" ht="15" customHeight="1">
      <c r="A700"/>
      <c r="B700"/>
      <c r="C700" s="3"/>
      <c r="D700" s="23"/>
      <c r="E700" s="23"/>
      <c r="F700" s="23"/>
      <c r="G700" s="34"/>
      <c r="H700" s="23"/>
      <c r="I700" s="23"/>
      <c r="J700" s="23"/>
      <c r="K700" s="23"/>
      <c r="L700" s="23"/>
      <c r="M700" s="23"/>
      <c r="N700" s="23"/>
      <c r="O700" s="23"/>
      <c r="P700" s="23"/>
      <c r="Q700" s="23"/>
      <c r="R700" s="24"/>
    </row>
    <row r="701" spans="1:18" s="21" customFormat="1" ht="15" customHeight="1">
      <c r="A701"/>
      <c r="B701"/>
      <c r="C701" s="3"/>
      <c r="D701" s="23"/>
      <c r="E701" s="23"/>
      <c r="F701" s="23"/>
      <c r="G701" s="34"/>
      <c r="H701" s="23"/>
      <c r="I701" s="23"/>
      <c r="J701" s="23"/>
      <c r="K701" s="23"/>
      <c r="L701" s="23"/>
      <c r="M701" s="23"/>
      <c r="N701" s="23"/>
      <c r="O701" s="23"/>
      <c r="P701" s="23"/>
      <c r="Q701" s="23"/>
      <c r="R701" s="24"/>
    </row>
    <row r="702" spans="1:18" s="21" customFormat="1" ht="15" customHeight="1">
      <c r="A702"/>
      <c r="B702"/>
      <c r="C702" s="3"/>
      <c r="D702" s="23"/>
      <c r="E702" s="23"/>
      <c r="F702" s="23"/>
      <c r="G702" s="34"/>
      <c r="H702" s="23"/>
      <c r="I702" s="23"/>
      <c r="J702" s="23"/>
      <c r="K702" s="23"/>
      <c r="L702" s="23"/>
      <c r="M702" s="23"/>
      <c r="N702" s="23"/>
      <c r="O702" s="23"/>
      <c r="P702" s="23"/>
      <c r="Q702" s="23"/>
      <c r="R702" s="24"/>
    </row>
    <row r="703" spans="1:18" s="21" customFormat="1" ht="15" customHeight="1">
      <c r="A703"/>
      <c r="B703"/>
      <c r="C703" s="3"/>
      <c r="D703" s="23"/>
      <c r="E703" s="23"/>
      <c r="F703" s="23"/>
      <c r="G703" s="34"/>
      <c r="H703" s="23"/>
      <c r="I703" s="23"/>
      <c r="J703" s="23"/>
      <c r="K703" s="23"/>
      <c r="L703" s="23"/>
      <c r="M703" s="23"/>
      <c r="N703" s="23"/>
      <c r="O703" s="23"/>
      <c r="P703" s="23"/>
      <c r="Q703" s="23"/>
      <c r="R703" s="24"/>
    </row>
    <row r="704" spans="1:18" s="21" customFormat="1" ht="15" customHeight="1">
      <c r="A704"/>
      <c r="B704"/>
      <c r="C704" s="3"/>
      <c r="D704" s="23"/>
      <c r="E704" s="23"/>
      <c r="F704" s="23"/>
      <c r="G704" s="34"/>
      <c r="H704" s="23"/>
      <c r="I704" s="23"/>
      <c r="J704" s="23"/>
      <c r="K704" s="23"/>
      <c r="L704" s="23"/>
      <c r="M704" s="23"/>
      <c r="N704" s="23"/>
      <c r="O704" s="23"/>
      <c r="P704" s="23"/>
      <c r="Q704" s="23"/>
      <c r="R704" s="24"/>
    </row>
    <row r="705" spans="1:18" s="21" customFormat="1" ht="15" customHeight="1">
      <c r="A705"/>
      <c r="B705"/>
      <c r="C705" s="3"/>
      <c r="D705" s="23"/>
      <c r="E705" s="23"/>
      <c r="F705" s="23"/>
      <c r="G705" s="34"/>
      <c r="H705" s="23"/>
      <c r="I705" s="23"/>
      <c r="J705" s="23"/>
      <c r="K705" s="23"/>
      <c r="L705" s="23"/>
      <c r="M705" s="23"/>
      <c r="N705" s="23"/>
      <c r="O705" s="23"/>
      <c r="P705" s="23"/>
      <c r="Q705" s="23"/>
      <c r="R705" s="24"/>
    </row>
    <row r="706" spans="1:18" s="21" customFormat="1" ht="15" customHeight="1">
      <c r="A706"/>
      <c r="B706"/>
      <c r="C706" s="3"/>
      <c r="D706" s="23"/>
      <c r="E706" s="23"/>
      <c r="F706" s="23"/>
      <c r="G706" s="34"/>
      <c r="H706" s="23"/>
      <c r="I706" s="23"/>
      <c r="J706" s="23"/>
      <c r="K706" s="23"/>
      <c r="L706" s="23"/>
      <c r="M706" s="23"/>
      <c r="N706" s="23"/>
      <c r="O706" s="23"/>
      <c r="P706" s="23"/>
      <c r="Q706" s="23"/>
      <c r="R706" s="24"/>
    </row>
    <row r="707" spans="1:18" s="21" customFormat="1" ht="15" customHeight="1">
      <c r="A707"/>
      <c r="B707"/>
      <c r="C707" s="3"/>
      <c r="D707" s="23"/>
      <c r="E707" s="23"/>
      <c r="F707" s="23"/>
      <c r="G707" s="34"/>
      <c r="H707" s="23"/>
      <c r="I707" s="23"/>
      <c r="J707" s="23"/>
      <c r="K707" s="23"/>
      <c r="L707" s="23"/>
      <c r="M707" s="23"/>
      <c r="N707" s="23"/>
      <c r="O707" s="23"/>
      <c r="P707" s="23"/>
      <c r="Q707" s="23"/>
      <c r="R707" s="24"/>
    </row>
    <row r="708" spans="1:18" s="21" customFormat="1" ht="15" customHeight="1">
      <c r="A708"/>
      <c r="B708"/>
      <c r="C708" s="3"/>
      <c r="D708" s="23"/>
      <c r="E708" s="23"/>
      <c r="F708" s="23"/>
      <c r="G708" s="34"/>
      <c r="H708" s="23"/>
      <c r="I708" s="23"/>
      <c r="J708" s="23"/>
      <c r="K708" s="23"/>
      <c r="L708" s="23"/>
      <c r="M708" s="23"/>
      <c r="N708" s="23"/>
      <c r="O708" s="23"/>
      <c r="P708" s="23"/>
      <c r="Q708" s="23"/>
      <c r="R708" s="24"/>
    </row>
    <row r="709" spans="1:18" s="21" customFormat="1" ht="15" customHeight="1">
      <c r="A709"/>
      <c r="B709"/>
      <c r="C709" s="3"/>
      <c r="D709" s="23"/>
      <c r="E709" s="23"/>
      <c r="F709" s="23"/>
      <c r="G709" s="34"/>
      <c r="H709" s="23"/>
      <c r="I709" s="23"/>
      <c r="J709" s="23"/>
      <c r="K709" s="23"/>
      <c r="L709" s="23"/>
      <c r="M709" s="23"/>
      <c r="N709" s="23"/>
      <c r="O709" s="23"/>
      <c r="P709" s="23"/>
      <c r="Q709" s="23"/>
      <c r="R709" s="24"/>
    </row>
    <row r="710" spans="1:18" s="21" customFormat="1" ht="15" customHeight="1">
      <c r="A710"/>
      <c r="B710"/>
      <c r="C710" s="3"/>
      <c r="D710" s="23"/>
      <c r="E710" s="23"/>
      <c r="F710" s="23"/>
      <c r="G710" s="34"/>
      <c r="H710" s="23"/>
      <c r="I710" s="23"/>
      <c r="J710" s="23"/>
      <c r="K710" s="23"/>
      <c r="L710" s="23"/>
      <c r="M710" s="23"/>
      <c r="N710" s="23"/>
      <c r="O710" s="23"/>
      <c r="P710" s="23"/>
      <c r="Q710" s="23"/>
      <c r="R710" s="24"/>
    </row>
    <row r="711" spans="1:18" s="21" customFormat="1" ht="15" customHeight="1">
      <c r="A711"/>
      <c r="B711"/>
      <c r="C711" s="3"/>
      <c r="D711" s="23"/>
      <c r="E711" s="23"/>
      <c r="F711" s="23"/>
      <c r="G711" s="34"/>
      <c r="H711" s="23"/>
      <c r="I711" s="23"/>
      <c r="J711" s="23"/>
      <c r="K711" s="23"/>
      <c r="L711" s="23"/>
      <c r="M711" s="23"/>
      <c r="N711" s="23"/>
      <c r="O711" s="23"/>
      <c r="P711" s="23"/>
      <c r="Q711" s="23"/>
      <c r="R711" s="24"/>
    </row>
    <row r="712" spans="1:18" s="21" customFormat="1" ht="15" customHeight="1">
      <c r="A712"/>
      <c r="B712"/>
      <c r="C712" s="3"/>
      <c r="D712" s="23"/>
      <c r="E712" s="23"/>
      <c r="F712" s="23"/>
      <c r="G712" s="34"/>
      <c r="H712" s="23"/>
      <c r="I712" s="23"/>
      <c r="J712" s="23"/>
      <c r="K712" s="23"/>
      <c r="L712" s="23"/>
      <c r="M712" s="23"/>
      <c r="N712" s="23"/>
      <c r="O712" s="23"/>
      <c r="P712" s="23"/>
      <c r="Q712" s="23"/>
      <c r="R712" s="24"/>
    </row>
    <row r="713" spans="1:18" s="21" customFormat="1" ht="15" customHeight="1">
      <c r="A713"/>
      <c r="B713"/>
      <c r="C713" s="3"/>
      <c r="D713" s="23"/>
      <c r="E713" s="23"/>
      <c r="F713" s="23"/>
      <c r="G713" s="34"/>
      <c r="H713" s="23"/>
      <c r="I713" s="23"/>
      <c r="J713" s="23"/>
      <c r="K713" s="23"/>
      <c r="L713" s="23"/>
      <c r="M713" s="23"/>
      <c r="N713" s="23"/>
      <c r="O713" s="23"/>
      <c r="P713" s="23"/>
      <c r="Q713" s="23"/>
      <c r="R713" s="24"/>
    </row>
    <row r="714" spans="1:18" s="21" customFormat="1" ht="15" customHeight="1">
      <c r="A714"/>
      <c r="B714"/>
      <c r="C714" s="3"/>
      <c r="D714" s="23"/>
      <c r="E714" s="23"/>
      <c r="F714" s="23"/>
      <c r="G714" s="34"/>
      <c r="H714" s="23"/>
      <c r="I714" s="23"/>
      <c r="J714" s="23"/>
      <c r="K714" s="23"/>
      <c r="L714" s="23"/>
      <c r="M714" s="23"/>
      <c r="N714" s="23"/>
      <c r="O714" s="23"/>
      <c r="P714" s="23"/>
      <c r="Q714" s="23"/>
      <c r="R714" s="24"/>
    </row>
    <row r="715" spans="1:18" s="21" customFormat="1" ht="15" customHeight="1">
      <c r="A715"/>
      <c r="B715"/>
      <c r="C715" s="3"/>
      <c r="D715" s="23"/>
      <c r="E715" s="23"/>
      <c r="F715" s="23"/>
      <c r="G715" s="34"/>
      <c r="H715" s="23"/>
      <c r="I715" s="23"/>
      <c r="J715" s="23"/>
      <c r="K715" s="23"/>
      <c r="L715" s="23"/>
      <c r="M715" s="23"/>
      <c r="N715" s="23"/>
      <c r="O715" s="23"/>
      <c r="P715" s="23"/>
      <c r="Q715" s="23"/>
      <c r="R715" s="24"/>
    </row>
    <row r="716" spans="1:18" s="21" customFormat="1" ht="15" customHeight="1">
      <c r="A716"/>
      <c r="B716"/>
      <c r="C716" s="3"/>
      <c r="D716" s="23"/>
      <c r="E716" s="23"/>
      <c r="F716" s="23"/>
      <c r="G716" s="34"/>
      <c r="H716" s="23"/>
      <c r="I716" s="23"/>
      <c r="J716" s="23"/>
      <c r="K716" s="23"/>
      <c r="L716" s="23"/>
      <c r="M716" s="23"/>
      <c r="N716" s="23"/>
      <c r="O716" s="23"/>
      <c r="P716" s="23"/>
      <c r="Q716" s="23"/>
      <c r="R716" s="24"/>
    </row>
    <row r="717" spans="1:18" s="21" customFormat="1" ht="15" customHeight="1">
      <c r="A717"/>
      <c r="B717"/>
      <c r="C717" s="3"/>
      <c r="D717" s="23"/>
      <c r="E717" s="23"/>
      <c r="F717" s="23"/>
      <c r="G717" s="34"/>
      <c r="H717" s="23"/>
      <c r="I717" s="23"/>
      <c r="J717" s="23"/>
      <c r="K717" s="23"/>
      <c r="L717" s="23"/>
      <c r="M717" s="23"/>
      <c r="N717" s="23"/>
      <c r="O717" s="23"/>
      <c r="P717" s="23"/>
      <c r="Q717" s="23"/>
      <c r="R717" s="24"/>
    </row>
    <row r="718" spans="1:18" s="21" customFormat="1" ht="15" customHeight="1">
      <c r="A718"/>
      <c r="B718"/>
      <c r="C718" s="3"/>
      <c r="D718" s="23"/>
      <c r="E718" s="23"/>
      <c r="F718" s="23"/>
      <c r="G718" s="34"/>
      <c r="H718" s="23"/>
      <c r="I718" s="23"/>
      <c r="J718" s="23"/>
      <c r="K718" s="23"/>
      <c r="L718" s="23"/>
      <c r="M718" s="23"/>
      <c r="N718" s="23"/>
      <c r="O718" s="23"/>
      <c r="P718" s="23"/>
      <c r="Q718" s="23"/>
      <c r="R718" s="24"/>
    </row>
    <row r="719" spans="1:18" s="21" customFormat="1" ht="15" customHeight="1">
      <c r="A719"/>
      <c r="B719"/>
      <c r="C719" s="3"/>
      <c r="D719" s="23"/>
      <c r="E719" s="23"/>
      <c r="F719" s="23"/>
      <c r="G719" s="34"/>
      <c r="H719" s="23"/>
      <c r="I719" s="23"/>
      <c r="J719" s="23"/>
      <c r="K719" s="23"/>
      <c r="L719" s="23"/>
      <c r="M719" s="23"/>
      <c r="N719" s="23"/>
      <c r="O719" s="23"/>
      <c r="P719" s="23"/>
      <c r="Q719" s="23"/>
      <c r="R719" s="24"/>
    </row>
    <row r="720" spans="1:18" s="21" customFormat="1" ht="15" customHeight="1">
      <c r="A720"/>
      <c r="B720"/>
      <c r="C720" s="3"/>
      <c r="D720" s="23"/>
      <c r="E720" s="23"/>
      <c r="F720" s="23"/>
      <c r="G720" s="34"/>
      <c r="H720" s="23"/>
      <c r="I720" s="23"/>
      <c r="J720" s="23"/>
      <c r="K720" s="23"/>
      <c r="L720" s="23"/>
      <c r="M720" s="23"/>
      <c r="N720" s="23"/>
      <c r="O720" s="23"/>
      <c r="P720" s="23"/>
      <c r="Q720" s="23"/>
      <c r="R720" s="24"/>
    </row>
    <row r="721" spans="1:18" s="21" customFormat="1" ht="15" customHeight="1">
      <c r="A721"/>
      <c r="B721"/>
      <c r="C721" s="3"/>
      <c r="D721" s="23"/>
      <c r="E721" s="23"/>
      <c r="F721" s="23"/>
      <c r="G721" s="34"/>
      <c r="H721" s="23"/>
      <c r="I721" s="23"/>
      <c r="J721" s="23"/>
      <c r="K721" s="23"/>
      <c r="L721" s="23"/>
      <c r="M721" s="23"/>
      <c r="N721" s="23"/>
      <c r="O721" s="23"/>
      <c r="P721" s="23"/>
      <c r="Q721" s="23"/>
      <c r="R721" s="24"/>
    </row>
    <row r="722" spans="1:18" s="21" customFormat="1" ht="15" customHeight="1">
      <c r="A722"/>
      <c r="B722"/>
      <c r="C722" s="3"/>
      <c r="D722" s="23"/>
      <c r="E722" s="23"/>
      <c r="F722" s="23"/>
      <c r="G722" s="34"/>
      <c r="H722" s="23"/>
      <c r="I722" s="23"/>
      <c r="J722" s="23"/>
      <c r="K722" s="23"/>
      <c r="L722" s="23"/>
      <c r="M722" s="23"/>
      <c r="N722" s="23"/>
      <c r="O722" s="23"/>
      <c r="P722" s="23"/>
      <c r="Q722" s="23"/>
      <c r="R722" s="24"/>
    </row>
    <row r="723" spans="1:18" s="21" customFormat="1" ht="15" customHeight="1">
      <c r="A723"/>
      <c r="B723"/>
      <c r="C723" s="3"/>
      <c r="D723" s="23"/>
      <c r="E723" s="23"/>
      <c r="F723" s="23"/>
      <c r="G723" s="34"/>
      <c r="H723" s="23"/>
      <c r="I723" s="23"/>
      <c r="J723" s="23"/>
      <c r="K723" s="23"/>
      <c r="L723" s="23"/>
      <c r="M723" s="23"/>
      <c r="N723" s="23"/>
      <c r="O723" s="23"/>
      <c r="P723" s="23"/>
      <c r="Q723" s="23"/>
      <c r="R723" s="24"/>
    </row>
    <row r="724" spans="1:18" s="21" customFormat="1" ht="15" customHeight="1">
      <c r="A724"/>
      <c r="B724"/>
      <c r="C724" s="3"/>
      <c r="D724" s="23"/>
      <c r="E724" s="23"/>
      <c r="F724" s="23"/>
      <c r="G724" s="34"/>
      <c r="H724" s="23"/>
      <c r="I724" s="23"/>
      <c r="J724" s="23"/>
      <c r="K724" s="23"/>
      <c r="L724" s="23"/>
      <c r="M724" s="23"/>
      <c r="N724" s="23"/>
      <c r="O724" s="23"/>
      <c r="P724" s="23"/>
      <c r="Q724" s="23"/>
      <c r="R724" s="24"/>
    </row>
    <row r="725" spans="1:18" s="21" customFormat="1" ht="15" customHeight="1">
      <c r="A725"/>
      <c r="B725"/>
      <c r="C725" s="3"/>
      <c r="D725" s="23"/>
      <c r="E725" s="23"/>
      <c r="F725" s="23"/>
      <c r="G725" s="34"/>
      <c r="H725" s="23"/>
      <c r="I725" s="23"/>
      <c r="J725" s="23"/>
      <c r="K725" s="23"/>
      <c r="L725" s="23"/>
      <c r="M725" s="23"/>
      <c r="N725" s="23"/>
      <c r="O725" s="23"/>
      <c r="P725" s="23"/>
      <c r="Q725" s="23"/>
      <c r="R725" s="24"/>
    </row>
    <row r="726" spans="1:18" s="21" customFormat="1" ht="15" customHeight="1">
      <c r="A726"/>
      <c r="B726"/>
      <c r="C726" s="3"/>
      <c r="D726" s="23"/>
      <c r="E726" s="23"/>
      <c r="F726" s="23"/>
      <c r="G726" s="34"/>
      <c r="H726" s="23"/>
      <c r="I726" s="23"/>
      <c r="J726" s="23"/>
      <c r="K726" s="23"/>
      <c r="L726" s="23"/>
      <c r="M726" s="23"/>
      <c r="N726" s="23"/>
      <c r="O726" s="23"/>
      <c r="P726" s="23"/>
      <c r="Q726" s="23"/>
      <c r="R726" s="24"/>
    </row>
    <row r="727" spans="1:18" s="21" customFormat="1" ht="15" customHeight="1">
      <c r="A727"/>
      <c r="B727"/>
      <c r="C727" s="3"/>
      <c r="D727" s="23"/>
      <c r="E727" s="23"/>
      <c r="F727" s="23"/>
      <c r="G727" s="34"/>
      <c r="H727" s="23"/>
      <c r="I727" s="23"/>
      <c r="J727" s="23"/>
      <c r="K727" s="23"/>
      <c r="L727" s="23"/>
      <c r="M727" s="23"/>
      <c r="N727" s="23"/>
      <c r="O727" s="23"/>
      <c r="P727" s="23"/>
      <c r="Q727" s="23"/>
      <c r="R727" s="24"/>
    </row>
    <row r="728" spans="1:18" s="21" customFormat="1" ht="15" customHeight="1">
      <c r="A728"/>
      <c r="B728"/>
      <c r="C728" s="3"/>
      <c r="D728" s="23"/>
      <c r="E728" s="23"/>
      <c r="F728" s="23"/>
      <c r="G728" s="34"/>
      <c r="H728" s="23"/>
      <c r="I728" s="23"/>
      <c r="J728" s="23"/>
      <c r="K728" s="23"/>
      <c r="L728" s="23"/>
      <c r="M728" s="23"/>
      <c r="N728" s="23"/>
      <c r="O728" s="23"/>
      <c r="P728" s="23"/>
      <c r="Q728" s="23"/>
      <c r="R728" s="24"/>
    </row>
    <row r="729" spans="1:18" s="21" customFormat="1" ht="15" customHeight="1">
      <c r="A729"/>
      <c r="B729"/>
      <c r="C729" s="3"/>
      <c r="D729" s="23"/>
      <c r="E729" s="23"/>
      <c r="F729" s="23"/>
      <c r="G729" s="34"/>
      <c r="H729" s="23"/>
      <c r="I729" s="23"/>
      <c r="J729" s="23"/>
      <c r="K729" s="23"/>
      <c r="L729" s="23"/>
      <c r="M729" s="23"/>
      <c r="N729" s="23"/>
      <c r="O729" s="23"/>
      <c r="P729" s="23"/>
      <c r="Q729" s="23"/>
      <c r="R729" s="24"/>
    </row>
    <row r="730" spans="1:18" s="21" customFormat="1" ht="15" customHeight="1">
      <c r="A730"/>
      <c r="B730"/>
      <c r="C730" s="3"/>
      <c r="D730" s="23"/>
      <c r="E730" s="23"/>
      <c r="F730" s="23"/>
      <c r="G730" s="34"/>
      <c r="H730" s="23"/>
      <c r="I730" s="23"/>
      <c r="J730" s="23"/>
      <c r="K730" s="23"/>
      <c r="L730" s="23"/>
      <c r="M730" s="23"/>
      <c r="N730" s="23"/>
      <c r="O730" s="23"/>
      <c r="P730" s="23"/>
      <c r="Q730" s="23"/>
      <c r="R730" s="24"/>
    </row>
    <row r="731" spans="1:18" s="21" customFormat="1" ht="15" customHeight="1">
      <c r="A731"/>
      <c r="B731"/>
      <c r="C731" s="3"/>
      <c r="D731" s="23"/>
      <c r="E731" s="23"/>
      <c r="F731" s="23"/>
      <c r="G731" s="34"/>
      <c r="H731" s="23"/>
      <c r="I731" s="23"/>
      <c r="J731" s="23"/>
      <c r="K731" s="23"/>
      <c r="L731" s="23"/>
      <c r="M731" s="23"/>
      <c r="N731" s="23"/>
      <c r="O731" s="23"/>
      <c r="P731" s="23"/>
      <c r="Q731" s="23"/>
      <c r="R731" s="24"/>
    </row>
    <row r="732" spans="1:18" s="21" customFormat="1" ht="15" customHeight="1">
      <c r="A732"/>
      <c r="B732"/>
      <c r="C732" s="3"/>
      <c r="D732" s="23"/>
      <c r="E732" s="23"/>
      <c r="F732" s="23"/>
      <c r="G732" s="34"/>
      <c r="H732" s="23"/>
      <c r="I732" s="23"/>
      <c r="J732" s="23"/>
      <c r="K732" s="23"/>
      <c r="L732" s="23"/>
      <c r="M732" s="23"/>
      <c r="N732" s="23"/>
      <c r="O732" s="23"/>
      <c r="P732" s="23"/>
      <c r="Q732" s="23"/>
      <c r="R732" s="24"/>
    </row>
    <row r="733" spans="1:18" s="21" customFormat="1" ht="15" customHeight="1">
      <c r="A733"/>
      <c r="B733"/>
      <c r="C733" s="3"/>
      <c r="D733" s="23"/>
      <c r="E733" s="23"/>
      <c r="F733" s="23"/>
      <c r="G733" s="34"/>
      <c r="H733" s="23"/>
      <c r="I733" s="23"/>
      <c r="J733" s="23"/>
      <c r="K733" s="23"/>
      <c r="L733" s="23"/>
      <c r="M733" s="23"/>
      <c r="N733" s="23"/>
      <c r="O733" s="23"/>
      <c r="P733" s="23"/>
      <c r="Q733" s="23"/>
      <c r="R733" s="24"/>
    </row>
    <row r="734" spans="1:18" s="21" customFormat="1" ht="15" customHeight="1">
      <c r="A734"/>
      <c r="B734"/>
      <c r="C734" s="3"/>
      <c r="D734" s="23"/>
      <c r="E734" s="23"/>
      <c r="F734" s="23"/>
      <c r="G734" s="34"/>
      <c r="H734" s="23"/>
      <c r="I734" s="23"/>
      <c r="J734" s="23"/>
      <c r="K734" s="23"/>
      <c r="L734" s="23"/>
      <c r="M734" s="23"/>
      <c r="N734" s="23"/>
      <c r="O734" s="23"/>
      <c r="P734" s="23"/>
      <c r="Q734" s="23"/>
      <c r="R734" s="24"/>
    </row>
    <row r="735" spans="1:18" s="21" customFormat="1" ht="15" customHeight="1">
      <c r="A735"/>
      <c r="B735"/>
      <c r="C735" s="3"/>
      <c r="D735" s="23"/>
      <c r="E735" s="23"/>
      <c r="F735" s="23"/>
      <c r="G735" s="34"/>
      <c r="H735" s="23"/>
      <c r="I735" s="23"/>
      <c r="J735" s="23"/>
      <c r="K735" s="23"/>
      <c r="L735" s="23"/>
      <c r="M735" s="23"/>
      <c r="N735" s="23"/>
      <c r="O735" s="23"/>
      <c r="P735" s="23"/>
      <c r="Q735" s="23"/>
      <c r="R735" s="24"/>
    </row>
    <row r="736" spans="1:18" s="21" customFormat="1" ht="15" customHeight="1">
      <c r="A736"/>
      <c r="B736"/>
      <c r="C736" s="3"/>
      <c r="D736" s="23"/>
      <c r="E736" s="23"/>
      <c r="F736" s="23"/>
      <c r="G736" s="34"/>
      <c r="H736" s="23"/>
      <c r="I736" s="23"/>
      <c r="J736" s="23"/>
      <c r="K736" s="23"/>
      <c r="L736" s="23"/>
      <c r="M736" s="23"/>
      <c r="N736" s="23"/>
      <c r="O736" s="23"/>
      <c r="P736" s="23"/>
      <c r="Q736" s="23"/>
      <c r="R736" s="24"/>
    </row>
    <row r="737" spans="1:18" s="21" customFormat="1" ht="15" customHeight="1">
      <c r="A737"/>
      <c r="B737"/>
      <c r="C737" s="3"/>
      <c r="D737" s="23"/>
      <c r="E737" s="23"/>
      <c r="F737" s="23"/>
      <c r="G737" s="34"/>
      <c r="H737" s="23"/>
      <c r="I737" s="23"/>
      <c r="J737" s="23"/>
      <c r="K737" s="23"/>
      <c r="L737" s="23"/>
      <c r="M737" s="23"/>
      <c r="N737" s="23"/>
      <c r="O737" s="23"/>
      <c r="P737" s="23"/>
      <c r="Q737" s="23"/>
      <c r="R737" s="24"/>
    </row>
    <row r="738" spans="1:18" s="21" customFormat="1" ht="15" customHeight="1">
      <c r="A738"/>
      <c r="B738"/>
      <c r="C738" s="3"/>
      <c r="D738" s="23"/>
      <c r="E738" s="23"/>
      <c r="F738" s="23"/>
      <c r="G738" s="34"/>
      <c r="H738" s="23"/>
      <c r="I738" s="23"/>
      <c r="J738" s="23"/>
      <c r="K738" s="23"/>
      <c r="L738" s="23"/>
      <c r="M738" s="23"/>
      <c r="N738" s="23"/>
      <c r="O738" s="23"/>
      <c r="P738" s="23"/>
      <c r="Q738" s="23"/>
      <c r="R738" s="24"/>
    </row>
    <row r="739" spans="1:18" s="21" customFormat="1" ht="15" customHeight="1">
      <c r="A739"/>
      <c r="B739"/>
      <c r="C739" s="3"/>
      <c r="D739" s="23"/>
      <c r="E739" s="23"/>
      <c r="F739" s="23"/>
      <c r="G739" s="34"/>
      <c r="H739" s="23"/>
      <c r="I739" s="23"/>
      <c r="J739" s="23"/>
      <c r="K739" s="23"/>
      <c r="L739" s="23"/>
      <c r="M739" s="23"/>
      <c r="N739" s="23"/>
      <c r="O739" s="23"/>
      <c r="P739" s="23"/>
      <c r="Q739" s="23"/>
      <c r="R739" s="24"/>
    </row>
    <row r="740" spans="1:18" s="21" customFormat="1" ht="15" customHeight="1">
      <c r="A740"/>
      <c r="B740"/>
      <c r="C740" s="3"/>
      <c r="D740" s="23"/>
      <c r="E740" s="23"/>
      <c r="F740" s="23"/>
      <c r="G740" s="34"/>
      <c r="H740" s="23"/>
      <c r="I740" s="23"/>
      <c r="J740" s="23"/>
      <c r="K740" s="23"/>
      <c r="L740" s="23"/>
      <c r="M740" s="23"/>
      <c r="N740" s="23"/>
      <c r="O740" s="23"/>
      <c r="P740" s="23"/>
      <c r="Q740" s="23"/>
      <c r="R740" s="24"/>
    </row>
    <row r="741" spans="1:18" s="21" customFormat="1" ht="15" customHeight="1">
      <c r="A741"/>
      <c r="B741"/>
      <c r="C741" s="3"/>
      <c r="D741" s="23"/>
      <c r="E741" s="23"/>
      <c r="F741" s="23"/>
      <c r="G741" s="34"/>
      <c r="H741" s="23"/>
      <c r="I741" s="23"/>
      <c r="J741" s="23"/>
      <c r="K741" s="23"/>
      <c r="L741" s="23"/>
      <c r="M741" s="23"/>
      <c r="N741" s="23"/>
      <c r="O741" s="23"/>
      <c r="P741" s="23"/>
      <c r="Q741" s="23"/>
      <c r="R741" s="24"/>
    </row>
    <row r="742" spans="1:18" s="21" customFormat="1" ht="15" customHeight="1">
      <c r="A742"/>
      <c r="B742"/>
      <c r="C742" s="3"/>
      <c r="D742" s="23"/>
      <c r="E742" s="23"/>
      <c r="F742" s="23"/>
      <c r="G742" s="34"/>
      <c r="H742" s="23"/>
      <c r="I742" s="23"/>
      <c r="J742" s="23"/>
      <c r="K742" s="23"/>
      <c r="L742" s="23"/>
      <c r="M742" s="23"/>
      <c r="N742" s="23"/>
      <c r="O742" s="23"/>
      <c r="P742" s="23"/>
      <c r="Q742" s="23"/>
      <c r="R742" s="24"/>
    </row>
    <row r="743" spans="1:18" s="21" customFormat="1" ht="15" customHeight="1">
      <c r="A743"/>
      <c r="B743"/>
      <c r="C743" s="3"/>
      <c r="D743" s="23"/>
      <c r="E743" s="23"/>
      <c r="F743" s="23"/>
      <c r="G743" s="34"/>
      <c r="H743" s="23"/>
      <c r="I743" s="23"/>
      <c r="J743" s="23"/>
      <c r="K743" s="23"/>
      <c r="L743" s="23"/>
      <c r="M743" s="23"/>
      <c r="N743" s="23"/>
      <c r="O743" s="23"/>
      <c r="P743" s="23"/>
      <c r="Q743" s="23"/>
      <c r="R743" s="24"/>
    </row>
    <row r="744" spans="1:18" s="21" customFormat="1" ht="15" customHeight="1">
      <c r="A744"/>
      <c r="B744"/>
      <c r="C744" s="3"/>
      <c r="D744" s="23"/>
      <c r="E744" s="23"/>
      <c r="F744" s="23"/>
      <c r="G744" s="34"/>
      <c r="H744" s="23"/>
      <c r="I744" s="23"/>
      <c r="J744" s="23"/>
      <c r="K744" s="23"/>
      <c r="L744" s="23"/>
      <c r="M744" s="23"/>
      <c r="N744" s="23"/>
      <c r="O744" s="23"/>
      <c r="P744" s="23"/>
      <c r="Q744" s="23"/>
      <c r="R744" s="24"/>
    </row>
    <row r="745" spans="1:18" s="21" customFormat="1" ht="15" customHeight="1">
      <c r="A745"/>
      <c r="B745"/>
      <c r="C745" s="3"/>
      <c r="D745" s="23"/>
      <c r="E745" s="23"/>
      <c r="F745" s="23"/>
      <c r="G745" s="34"/>
      <c r="H745" s="23"/>
      <c r="I745" s="23"/>
      <c r="J745" s="23"/>
      <c r="K745" s="23"/>
      <c r="L745" s="23"/>
      <c r="M745" s="23"/>
      <c r="N745" s="23"/>
      <c r="O745" s="23"/>
      <c r="P745" s="23"/>
      <c r="Q745" s="23"/>
      <c r="R745" s="24"/>
    </row>
    <row r="746" spans="1:18" s="21" customFormat="1" ht="15" customHeight="1">
      <c r="A746"/>
      <c r="B746"/>
      <c r="C746" s="3"/>
      <c r="D746" s="23"/>
      <c r="E746" s="23"/>
      <c r="F746" s="23"/>
      <c r="G746" s="34"/>
      <c r="H746" s="23"/>
      <c r="I746" s="23"/>
      <c r="J746" s="23"/>
      <c r="K746" s="23"/>
      <c r="L746" s="23"/>
      <c r="M746" s="23"/>
      <c r="N746" s="23"/>
      <c r="O746" s="23"/>
      <c r="P746" s="23"/>
      <c r="Q746" s="23"/>
      <c r="R746" s="24"/>
    </row>
    <row r="747" spans="1:18" s="21" customFormat="1" ht="15" customHeight="1">
      <c r="A747"/>
      <c r="B747"/>
      <c r="C747" s="3"/>
      <c r="D747" s="23"/>
      <c r="E747" s="23"/>
      <c r="F747" s="23"/>
      <c r="G747" s="34"/>
      <c r="H747" s="23"/>
      <c r="I747" s="23"/>
      <c r="J747" s="23"/>
      <c r="K747" s="23"/>
      <c r="L747" s="23"/>
      <c r="M747" s="23"/>
      <c r="N747" s="23"/>
      <c r="O747" s="23"/>
      <c r="P747" s="23"/>
      <c r="Q747" s="23"/>
      <c r="R747" s="24"/>
    </row>
    <row r="748" spans="1:18" s="21" customFormat="1" ht="15" customHeight="1">
      <c r="A748"/>
      <c r="B748"/>
      <c r="C748" s="3"/>
      <c r="D748" s="23"/>
      <c r="E748" s="23"/>
      <c r="F748" s="23"/>
      <c r="G748" s="34"/>
      <c r="H748" s="23"/>
      <c r="I748" s="23"/>
      <c r="J748" s="23"/>
      <c r="K748" s="23"/>
      <c r="L748" s="23"/>
      <c r="M748" s="23"/>
      <c r="N748" s="23"/>
      <c r="O748" s="23"/>
      <c r="P748" s="23"/>
      <c r="Q748" s="23"/>
      <c r="R748" s="24"/>
    </row>
    <row r="749" spans="1:18" s="21" customFormat="1" ht="15" customHeight="1">
      <c r="A749"/>
      <c r="B749"/>
      <c r="C749" s="3"/>
      <c r="D749" s="23"/>
      <c r="E749" s="23"/>
      <c r="F749" s="23"/>
      <c r="G749" s="34"/>
      <c r="H749" s="23"/>
      <c r="I749" s="23"/>
      <c r="J749" s="23"/>
      <c r="K749" s="23"/>
      <c r="L749" s="23"/>
      <c r="M749" s="23"/>
      <c r="N749" s="23"/>
      <c r="O749" s="23"/>
      <c r="P749" s="23"/>
      <c r="Q749" s="23"/>
      <c r="R749" s="24"/>
    </row>
    <row r="750" spans="1:18" s="21" customFormat="1" ht="15" customHeight="1">
      <c r="A750"/>
      <c r="B750"/>
      <c r="C750" s="3"/>
      <c r="D750" s="23"/>
      <c r="E750" s="23"/>
      <c r="F750" s="23"/>
      <c r="G750" s="34"/>
      <c r="H750" s="23"/>
      <c r="I750" s="23"/>
      <c r="J750" s="23"/>
      <c r="K750" s="23"/>
      <c r="L750" s="23"/>
      <c r="M750" s="23"/>
      <c r="N750" s="23"/>
      <c r="O750" s="23"/>
      <c r="P750" s="23"/>
      <c r="Q750" s="23"/>
      <c r="R750" s="24"/>
    </row>
    <row r="751" spans="1:18" s="21" customFormat="1" ht="15" customHeight="1">
      <c r="A751"/>
      <c r="B751"/>
      <c r="C751" s="3"/>
      <c r="D751" s="23"/>
      <c r="E751" s="23"/>
      <c r="F751" s="23"/>
      <c r="G751" s="34"/>
      <c r="H751" s="23"/>
      <c r="I751" s="23"/>
      <c r="J751" s="23"/>
      <c r="K751" s="23"/>
      <c r="L751" s="23"/>
      <c r="M751" s="23"/>
      <c r="N751" s="23"/>
      <c r="O751" s="23"/>
      <c r="P751" s="23"/>
      <c r="Q751" s="23"/>
      <c r="R751" s="24"/>
    </row>
    <row r="752" spans="1:18" s="21" customFormat="1" ht="15" customHeight="1">
      <c r="A752"/>
      <c r="B752"/>
      <c r="C752" s="3"/>
      <c r="D752" s="23"/>
      <c r="E752" s="23"/>
      <c r="F752" s="23"/>
      <c r="G752" s="34"/>
      <c r="H752" s="23"/>
      <c r="I752" s="23"/>
      <c r="J752" s="23"/>
      <c r="K752" s="23"/>
      <c r="L752" s="23"/>
      <c r="M752" s="23"/>
      <c r="N752" s="23"/>
      <c r="O752" s="23"/>
      <c r="P752" s="23"/>
      <c r="Q752" s="23"/>
      <c r="R752" s="24"/>
    </row>
    <row r="753" spans="1:18" s="21" customFormat="1" ht="15" customHeight="1">
      <c r="A753"/>
      <c r="B753"/>
      <c r="C753" s="3"/>
      <c r="D753" s="23"/>
      <c r="E753" s="23"/>
      <c r="F753" s="23"/>
      <c r="G753" s="34"/>
      <c r="H753" s="23"/>
      <c r="I753" s="23"/>
      <c r="J753" s="23"/>
      <c r="K753" s="23"/>
      <c r="L753" s="23"/>
      <c r="M753" s="23"/>
      <c r="N753" s="23"/>
      <c r="O753" s="23"/>
      <c r="P753" s="23"/>
      <c r="Q753" s="23"/>
      <c r="R753" s="24"/>
    </row>
    <row r="754" spans="1:18" s="21" customFormat="1" ht="15" customHeight="1">
      <c r="A754"/>
      <c r="B754"/>
      <c r="C754" s="3"/>
      <c r="D754" s="23"/>
      <c r="E754" s="23"/>
      <c r="F754" s="23"/>
      <c r="G754" s="34"/>
      <c r="H754" s="23"/>
      <c r="I754" s="23"/>
      <c r="J754" s="23"/>
      <c r="K754" s="23"/>
      <c r="L754" s="23"/>
      <c r="M754" s="23"/>
      <c r="N754" s="23"/>
      <c r="O754" s="23"/>
      <c r="P754" s="23"/>
      <c r="Q754" s="23"/>
      <c r="R754" s="24"/>
    </row>
    <row r="755" spans="1:18" s="21" customFormat="1" ht="15" customHeight="1">
      <c r="A755"/>
      <c r="B755"/>
      <c r="C755" s="3"/>
      <c r="D755" s="23"/>
      <c r="E755" s="23"/>
      <c r="F755" s="23"/>
      <c r="G755" s="34"/>
      <c r="H755" s="23"/>
      <c r="I755" s="23"/>
      <c r="J755" s="23"/>
      <c r="K755" s="23"/>
      <c r="L755" s="23"/>
      <c r="M755" s="23"/>
      <c r="N755" s="23"/>
      <c r="O755" s="23"/>
      <c r="P755" s="23"/>
      <c r="Q755" s="23"/>
      <c r="R755" s="24"/>
    </row>
    <row r="756" spans="1:18" s="21" customFormat="1" ht="15" customHeight="1">
      <c r="A756"/>
      <c r="B756"/>
      <c r="C756" s="3"/>
      <c r="D756" s="23"/>
      <c r="E756" s="23"/>
      <c r="F756" s="23"/>
      <c r="G756" s="34"/>
      <c r="H756" s="23"/>
      <c r="I756" s="23"/>
      <c r="J756" s="23"/>
      <c r="K756" s="23"/>
      <c r="L756" s="23"/>
      <c r="M756" s="23"/>
      <c r="N756" s="23"/>
      <c r="O756" s="23"/>
      <c r="P756" s="23"/>
      <c r="Q756" s="23"/>
      <c r="R756" s="24"/>
    </row>
    <row r="757" spans="1:18" s="21" customFormat="1" ht="15" customHeight="1">
      <c r="A757"/>
      <c r="B757"/>
      <c r="C757" s="3"/>
      <c r="D757" s="23"/>
      <c r="E757" s="23"/>
      <c r="F757" s="23"/>
      <c r="G757" s="34"/>
      <c r="H757" s="23"/>
      <c r="I757" s="23"/>
      <c r="J757" s="23"/>
      <c r="K757" s="23"/>
      <c r="L757" s="23"/>
      <c r="M757" s="23"/>
      <c r="N757" s="23"/>
      <c r="O757" s="23"/>
      <c r="P757" s="23"/>
      <c r="Q757" s="23"/>
      <c r="R757" s="24"/>
    </row>
    <row r="758" spans="1:18" s="21" customFormat="1" ht="15" customHeight="1">
      <c r="A758"/>
      <c r="B758"/>
      <c r="C758" s="3"/>
      <c r="D758" s="23"/>
      <c r="E758" s="23"/>
      <c r="F758" s="23"/>
      <c r="G758" s="34"/>
      <c r="H758" s="23"/>
      <c r="I758" s="23"/>
      <c r="J758" s="23"/>
      <c r="K758" s="23"/>
      <c r="L758" s="23"/>
      <c r="M758" s="23"/>
      <c r="N758" s="23"/>
      <c r="O758" s="23"/>
      <c r="P758" s="23"/>
      <c r="Q758" s="23"/>
      <c r="R758" s="24"/>
    </row>
    <row r="759" spans="1:18" s="21" customFormat="1" ht="15" customHeight="1">
      <c r="A759"/>
      <c r="B759"/>
      <c r="C759" s="3"/>
      <c r="D759" s="23"/>
      <c r="E759" s="23"/>
      <c r="F759" s="23"/>
      <c r="G759" s="34"/>
      <c r="H759" s="23"/>
      <c r="I759" s="23"/>
      <c r="J759" s="23"/>
      <c r="K759" s="23"/>
      <c r="L759" s="23"/>
      <c r="M759" s="23"/>
      <c r="N759" s="23"/>
      <c r="O759" s="23"/>
      <c r="P759" s="23"/>
      <c r="Q759" s="23"/>
      <c r="R759" s="24"/>
    </row>
    <row r="760" spans="1:18" s="21" customFormat="1" ht="15" customHeight="1">
      <c r="A760"/>
      <c r="B760"/>
      <c r="C760" s="3"/>
      <c r="D760" s="23"/>
      <c r="E760" s="23"/>
      <c r="F760" s="23"/>
      <c r="G760" s="34"/>
      <c r="H760" s="23"/>
      <c r="I760" s="23"/>
      <c r="J760" s="23"/>
      <c r="K760" s="23"/>
      <c r="L760" s="23"/>
      <c r="M760" s="23"/>
      <c r="N760" s="23"/>
      <c r="O760" s="23"/>
      <c r="P760" s="23"/>
      <c r="Q760" s="23"/>
      <c r="R760" s="24"/>
    </row>
    <row r="761" spans="1:18" s="21" customFormat="1" ht="15" customHeight="1">
      <c r="A761"/>
      <c r="B761"/>
      <c r="C761" s="3"/>
      <c r="D761" s="23"/>
      <c r="E761" s="23"/>
      <c r="F761" s="23"/>
      <c r="G761" s="34"/>
      <c r="H761" s="23"/>
      <c r="I761" s="23"/>
      <c r="J761" s="23"/>
      <c r="K761" s="23"/>
      <c r="L761" s="23"/>
      <c r="M761" s="23"/>
      <c r="N761" s="23"/>
      <c r="O761" s="23"/>
      <c r="P761" s="23"/>
      <c r="Q761" s="23"/>
      <c r="R761" s="24"/>
    </row>
    <row r="762" spans="1:18" s="21" customFormat="1" ht="15" customHeight="1">
      <c r="A762"/>
      <c r="B762"/>
      <c r="C762" s="3"/>
      <c r="D762" s="23"/>
      <c r="E762" s="23"/>
      <c r="F762" s="23"/>
      <c r="G762" s="34"/>
      <c r="H762" s="23"/>
      <c r="I762" s="23"/>
      <c r="J762" s="23"/>
      <c r="K762" s="23"/>
      <c r="L762" s="23"/>
      <c r="M762" s="23"/>
      <c r="N762" s="23"/>
      <c r="O762" s="23"/>
      <c r="P762" s="23"/>
      <c r="Q762" s="23"/>
      <c r="R762" s="24"/>
    </row>
    <row r="763" spans="1:18" s="21" customFormat="1" ht="15" customHeight="1">
      <c r="A763"/>
      <c r="B763"/>
      <c r="C763" s="3"/>
      <c r="D763" s="23"/>
      <c r="E763" s="23"/>
      <c r="F763" s="23"/>
      <c r="G763" s="34"/>
      <c r="H763" s="23"/>
      <c r="I763" s="23"/>
      <c r="J763" s="23"/>
      <c r="K763" s="23"/>
      <c r="L763" s="23"/>
      <c r="M763" s="23"/>
      <c r="N763" s="23"/>
      <c r="O763" s="23"/>
      <c r="P763" s="23"/>
      <c r="Q763" s="23"/>
      <c r="R763" s="24"/>
    </row>
    <row r="764" spans="1:18" s="21" customFormat="1" ht="15" customHeight="1">
      <c r="A764"/>
      <c r="B764"/>
      <c r="C764" s="3"/>
      <c r="D764" s="23"/>
      <c r="E764" s="23"/>
      <c r="F764" s="23"/>
      <c r="G764" s="34"/>
      <c r="H764" s="23"/>
      <c r="I764" s="23"/>
      <c r="J764" s="23"/>
      <c r="K764" s="23"/>
      <c r="L764" s="23"/>
      <c r="M764" s="23"/>
      <c r="N764" s="23"/>
      <c r="O764" s="23"/>
      <c r="P764" s="23"/>
      <c r="Q764" s="23"/>
      <c r="R764" s="24"/>
    </row>
    <row r="765" spans="1:18" s="21" customFormat="1" ht="15" customHeight="1">
      <c r="A765"/>
      <c r="B765"/>
      <c r="C765" s="3"/>
      <c r="D765" s="23"/>
      <c r="E765" s="23"/>
      <c r="F765" s="23"/>
      <c r="G765" s="34"/>
      <c r="H765" s="23"/>
      <c r="I765" s="23"/>
      <c r="J765" s="23"/>
      <c r="K765" s="23"/>
      <c r="L765" s="23"/>
      <c r="M765" s="23"/>
      <c r="N765" s="23"/>
      <c r="O765" s="23"/>
      <c r="P765" s="23"/>
      <c r="Q765" s="23"/>
      <c r="R765" s="24"/>
    </row>
    <row r="766" spans="1:18" s="21" customFormat="1" ht="15" customHeight="1">
      <c r="A766"/>
      <c r="B766"/>
      <c r="C766" s="3"/>
      <c r="D766" s="23"/>
      <c r="E766" s="23"/>
      <c r="F766" s="23"/>
      <c r="G766" s="34"/>
      <c r="H766" s="23"/>
      <c r="I766" s="23"/>
      <c r="J766" s="23"/>
      <c r="K766" s="23"/>
      <c r="L766" s="23"/>
      <c r="M766" s="23"/>
      <c r="N766" s="23"/>
      <c r="O766" s="23"/>
      <c r="P766" s="23"/>
      <c r="Q766" s="23"/>
      <c r="R766" s="24"/>
    </row>
    <row r="767" spans="1:18" s="21" customFormat="1" ht="15" customHeight="1">
      <c r="A767"/>
      <c r="B767"/>
      <c r="C767" s="3"/>
      <c r="D767" s="23"/>
      <c r="E767" s="23"/>
      <c r="F767" s="23"/>
      <c r="G767" s="34"/>
      <c r="H767" s="23"/>
      <c r="I767" s="23"/>
      <c r="J767" s="23"/>
      <c r="K767" s="23"/>
      <c r="L767" s="23"/>
      <c r="M767" s="23"/>
      <c r="N767" s="23"/>
      <c r="O767" s="23"/>
      <c r="P767" s="23"/>
      <c r="Q767" s="23"/>
      <c r="R767" s="24"/>
    </row>
    <row r="768" spans="1:18" s="21" customFormat="1" ht="15" customHeight="1">
      <c r="A768"/>
      <c r="B768"/>
      <c r="C768" s="3"/>
      <c r="D768" s="23"/>
      <c r="E768" s="23"/>
      <c r="F768" s="23"/>
      <c r="G768" s="34"/>
      <c r="H768" s="23"/>
      <c r="I768" s="23"/>
      <c r="J768" s="23"/>
      <c r="K768" s="23"/>
      <c r="L768" s="23"/>
      <c r="M768" s="23"/>
      <c r="N768" s="23"/>
      <c r="O768" s="23"/>
      <c r="P768" s="23"/>
      <c r="Q768" s="23"/>
      <c r="R768" s="24"/>
    </row>
    <row r="769" spans="1:18" s="21" customFormat="1" ht="15" customHeight="1">
      <c r="A769"/>
      <c r="B769"/>
      <c r="C769" s="3"/>
      <c r="D769" s="23"/>
      <c r="E769" s="23"/>
      <c r="F769" s="23"/>
      <c r="G769" s="34"/>
      <c r="H769" s="23"/>
      <c r="I769" s="23"/>
      <c r="J769" s="23"/>
      <c r="K769" s="23"/>
      <c r="L769" s="23"/>
      <c r="M769" s="23"/>
      <c r="N769" s="23"/>
      <c r="O769" s="23"/>
      <c r="P769" s="23"/>
      <c r="Q769" s="23"/>
      <c r="R769" s="24"/>
    </row>
    <row r="770" spans="1:18" s="21" customFormat="1" ht="15" customHeight="1">
      <c r="A770"/>
      <c r="B770"/>
      <c r="C770" s="3"/>
      <c r="D770" s="23"/>
      <c r="E770" s="23"/>
      <c r="F770" s="23"/>
      <c r="G770" s="34"/>
      <c r="H770" s="23"/>
      <c r="I770" s="23"/>
      <c r="J770" s="23"/>
      <c r="K770" s="23"/>
      <c r="L770" s="23"/>
      <c r="M770" s="23"/>
      <c r="N770" s="23"/>
      <c r="O770" s="23"/>
      <c r="P770" s="23"/>
      <c r="Q770" s="23"/>
      <c r="R770" s="24"/>
    </row>
    <row r="771" spans="1:18" s="21" customFormat="1" ht="15" customHeight="1">
      <c r="A771"/>
      <c r="B771"/>
      <c r="C771" s="3"/>
      <c r="D771" s="23"/>
      <c r="E771" s="23"/>
      <c r="F771" s="23"/>
      <c r="G771" s="34"/>
      <c r="H771" s="23"/>
      <c r="I771" s="23"/>
      <c r="J771" s="23"/>
      <c r="K771" s="23"/>
      <c r="L771" s="23"/>
      <c r="M771" s="23"/>
      <c r="N771" s="23"/>
      <c r="O771" s="23"/>
      <c r="P771" s="23"/>
      <c r="Q771" s="23"/>
      <c r="R771" s="24"/>
    </row>
    <row r="772" spans="1:18" s="21" customFormat="1" ht="15" customHeight="1">
      <c r="A772"/>
      <c r="B772"/>
      <c r="C772" s="3"/>
      <c r="D772" s="23"/>
      <c r="E772" s="23"/>
      <c r="F772" s="23"/>
      <c r="G772" s="34"/>
      <c r="H772" s="23"/>
      <c r="I772" s="23"/>
      <c r="J772" s="23"/>
      <c r="K772" s="23"/>
      <c r="L772" s="23"/>
      <c r="M772" s="23"/>
      <c r="N772" s="23"/>
      <c r="O772" s="23"/>
      <c r="P772" s="23"/>
      <c r="Q772" s="23"/>
      <c r="R772" s="24"/>
    </row>
    <row r="773" spans="1:18" s="21" customFormat="1" ht="15" customHeight="1">
      <c r="A773"/>
      <c r="B773"/>
      <c r="C773" s="3"/>
      <c r="D773" s="23"/>
      <c r="E773" s="23"/>
      <c r="F773" s="23"/>
      <c r="G773" s="34"/>
      <c r="H773" s="23"/>
      <c r="I773" s="23"/>
      <c r="J773" s="23"/>
      <c r="K773" s="23"/>
      <c r="L773" s="23"/>
      <c r="M773" s="23"/>
      <c r="N773" s="23"/>
      <c r="O773" s="23"/>
      <c r="P773" s="23"/>
      <c r="Q773" s="23"/>
      <c r="R773" s="24"/>
    </row>
    <row r="774" spans="1:18" s="21" customFormat="1" ht="15" customHeight="1">
      <c r="A774"/>
      <c r="B774"/>
      <c r="C774" s="3"/>
      <c r="D774" s="23"/>
      <c r="E774" s="23"/>
      <c r="F774" s="23"/>
      <c r="G774" s="34"/>
      <c r="H774" s="23"/>
      <c r="I774" s="23"/>
      <c r="J774" s="23"/>
      <c r="K774" s="23"/>
      <c r="L774" s="23"/>
      <c r="M774" s="23"/>
      <c r="N774" s="23"/>
      <c r="O774" s="23"/>
      <c r="P774" s="23"/>
      <c r="Q774" s="23"/>
      <c r="R774" s="24"/>
    </row>
    <row r="775" spans="1:18" s="21" customFormat="1" ht="15" customHeight="1">
      <c r="A775"/>
      <c r="B775"/>
      <c r="C775" s="3"/>
      <c r="D775" s="23"/>
      <c r="E775" s="23"/>
      <c r="F775" s="23"/>
      <c r="G775" s="34"/>
      <c r="H775" s="23"/>
      <c r="I775" s="23"/>
      <c r="J775" s="23"/>
      <c r="K775" s="23"/>
      <c r="L775" s="23"/>
      <c r="M775" s="23"/>
      <c r="N775" s="23"/>
      <c r="O775" s="23"/>
      <c r="P775" s="23"/>
      <c r="Q775" s="23"/>
      <c r="R775" s="24"/>
    </row>
    <row r="776" spans="1:18" s="21" customFormat="1" ht="15" customHeight="1">
      <c r="A776"/>
      <c r="B776"/>
      <c r="C776" s="3"/>
      <c r="D776" s="23"/>
      <c r="E776" s="23"/>
      <c r="F776" s="23"/>
      <c r="G776" s="34"/>
      <c r="H776" s="23"/>
      <c r="I776" s="23"/>
      <c r="J776" s="23"/>
      <c r="K776" s="23"/>
      <c r="L776" s="23"/>
      <c r="M776" s="23"/>
      <c r="N776" s="23"/>
      <c r="O776" s="23"/>
      <c r="P776" s="23"/>
      <c r="Q776" s="23"/>
      <c r="R776" s="24"/>
    </row>
    <row r="777" spans="1:18" s="21" customFormat="1" ht="15" customHeight="1">
      <c r="A777"/>
      <c r="B777"/>
      <c r="C777" s="3"/>
      <c r="D777" s="23"/>
      <c r="E777" s="23"/>
      <c r="F777" s="23"/>
      <c r="G777" s="34"/>
      <c r="H777" s="23"/>
      <c r="I777" s="23"/>
      <c r="J777" s="23"/>
      <c r="K777" s="23"/>
      <c r="L777" s="23"/>
      <c r="M777" s="23"/>
      <c r="N777" s="23"/>
      <c r="O777" s="23"/>
      <c r="P777" s="23"/>
      <c r="Q777" s="23"/>
      <c r="R777" s="24"/>
    </row>
    <row r="778" spans="1:18" s="21" customFormat="1" ht="15" customHeight="1">
      <c r="A778"/>
      <c r="B778"/>
      <c r="C778" s="3"/>
      <c r="D778" s="23"/>
      <c r="E778" s="23"/>
      <c r="F778" s="23"/>
      <c r="G778" s="34"/>
      <c r="H778" s="23"/>
      <c r="I778" s="23"/>
      <c r="J778" s="23"/>
      <c r="K778" s="23"/>
      <c r="L778" s="23"/>
      <c r="M778" s="23"/>
      <c r="N778" s="23"/>
      <c r="O778" s="23"/>
      <c r="P778" s="23"/>
      <c r="Q778" s="23"/>
      <c r="R778" s="24"/>
    </row>
    <row r="779" spans="1:18" s="21" customFormat="1" ht="15" customHeight="1">
      <c r="A779"/>
      <c r="B779"/>
      <c r="C779" s="3"/>
      <c r="D779" s="23"/>
      <c r="E779" s="23"/>
      <c r="F779" s="23"/>
      <c r="G779" s="34"/>
      <c r="H779" s="23"/>
      <c r="I779" s="23"/>
      <c r="J779" s="23"/>
      <c r="K779" s="23"/>
      <c r="L779" s="23"/>
      <c r="M779" s="23"/>
      <c r="N779" s="23"/>
      <c r="O779" s="23"/>
      <c r="P779" s="23"/>
      <c r="Q779" s="23"/>
      <c r="R779" s="24"/>
    </row>
    <row r="780" spans="1:18" s="21" customFormat="1" ht="15" customHeight="1">
      <c r="A780"/>
      <c r="B780"/>
      <c r="C780" s="3"/>
      <c r="D780" s="23"/>
      <c r="E780" s="23"/>
      <c r="F780" s="23"/>
      <c r="G780" s="34"/>
      <c r="H780" s="23"/>
      <c r="I780" s="23"/>
      <c r="J780" s="23"/>
      <c r="K780" s="23"/>
      <c r="L780" s="23"/>
      <c r="M780" s="23"/>
      <c r="N780" s="23"/>
      <c r="O780" s="23"/>
      <c r="P780" s="23"/>
      <c r="Q780" s="23"/>
      <c r="R780" s="24"/>
    </row>
    <row r="781" spans="1:18" s="21" customFormat="1" ht="15" customHeight="1">
      <c r="A781"/>
      <c r="B781"/>
      <c r="C781" s="3"/>
      <c r="D781" s="23"/>
      <c r="E781" s="23"/>
      <c r="F781" s="23"/>
      <c r="G781" s="34"/>
      <c r="H781" s="23"/>
      <c r="I781" s="23"/>
      <c r="J781" s="23"/>
      <c r="K781" s="23"/>
      <c r="L781" s="23"/>
      <c r="M781" s="23"/>
      <c r="N781" s="23"/>
      <c r="O781" s="23"/>
      <c r="P781" s="23"/>
      <c r="Q781" s="23"/>
      <c r="R781" s="24"/>
    </row>
    <row r="782" spans="1:18" s="21" customFormat="1" ht="15" customHeight="1">
      <c r="A782"/>
      <c r="B782"/>
      <c r="C782" s="3"/>
      <c r="D782" s="23"/>
      <c r="E782" s="23"/>
      <c r="F782" s="23"/>
      <c r="G782" s="34"/>
      <c r="H782" s="23"/>
      <c r="I782" s="23"/>
      <c r="J782" s="23"/>
      <c r="K782" s="23"/>
      <c r="L782" s="23"/>
      <c r="M782" s="23"/>
      <c r="N782" s="23"/>
      <c r="O782" s="23"/>
      <c r="P782" s="23"/>
      <c r="Q782" s="23"/>
      <c r="R782" s="24"/>
    </row>
    <row r="783" spans="1:18" s="21" customFormat="1" ht="15" customHeight="1">
      <c r="A783"/>
      <c r="B783"/>
      <c r="C783" s="3"/>
      <c r="D783" s="23"/>
      <c r="E783" s="23"/>
      <c r="F783" s="23"/>
      <c r="G783" s="34"/>
      <c r="H783" s="23"/>
      <c r="I783" s="23"/>
      <c r="J783" s="23"/>
      <c r="K783" s="23"/>
      <c r="L783" s="23"/>
      <c r="M783" s="23"/>
      <c r="N783" s="23"/>
      <c r="O783" s="23"/>
      <c r="P783" s="23"/>
      <c r="Q783" s="23"/>
      <c r="R783" s="24"/>
    </row>
    <row r="784" spans="1:18" s="21" customFormat="1" ht="15" customHeight="1">
      <c r="A784"/>
      <c r="B784"/>
      <c r="C784" s="3"/>
      <c r="D784" s="23"/>
      <c r="E784" s="23"/>
      <c r="F784" s="23"/>
      <c r="G784" s="34"/>
      <c r="H784" s="23"/>
      <c r="I784" s="23"/>
      <c r="J784" s="23"/>
      <c r="K784" s="23"/>
      <c r="L784" s="23"/>
      <c r="M784" s="23"/>
      <c r="N784" s="23"/>
      <c r="O784" s="23"/>
      <c r="P784" s="23"/>
      <c r="Q784" s="23"/>
      <c r="R784" s="24"/>
    </row>
    <row r="785" spans="1:18" s="21" customFormat="1" ht="15" customHeight="1">
      <c r="A785"/>
      <c r="B785"/>
      <c r="C785" s="3"/>
      <c r="D785" s="23"/>
      <c r="E785" s="23"/>
      <c r="F785" s="23"/>
      <c r="G785" s="34"/>
      <c r="H785" s="23"/>
      <c r="I785" s="23"/>
      <c r="J785" s="23"/>
      <c r="K785" s="23"/>
      <c r="L785" s="23"/>
      <c r="M785" s="23"/>
      <c r="N785" s="23"/>
      <c r="O785" s="23"/>
      <c r="P785" s="23"/>
      <c r="Q785" s="23"/>
      <c r="R785" s="24"/>
    </row>
    <row r="786" spans="1:18" s="21" customFormat="1" ht="15" customHeight="1">
      <c r="A786"/>
      <c r="B786"/>
      <c r="C786" s="3"/>
      <c r="D786" s="23"/>
      <c r="E786" s="23"/>
      <c r="F786" s="23"/>
      <c r="G786" s="34"/>
      <c r="H786" s="23"/>
      <c r="I786" s="23"/>
      <c r="J786" s="23"/>
      <c r="K786" s="23"/>
      <c r="L786" s="23"/>
      <c r="M786" s="23"/>
      <c r="N786" s="23"/>
      <c r="O786" s="23"/>
      <c r="P786" s="23"/>
      <c r="Q786" s="23"/>
      <c r="R786" s="24"/>
    </row>
    <row r="787" spans="1:18" s="21" customFormat="1" ht="15" customHeight="1">
      <c r="A787"/>
      <c r="B787"/>
      <c r="C787" s="3"/>
      <c r="D787" s="23"/>
      <c r="E787" s="23"/>
      <c r="F787" s="23"/>
      <c r="G787" s="34"/>
      <c r="H787" s="23"/>
      <c r="I787" s="23"/>
      <c r="J787" s="23"/>
      <c r="K787" s="23"/>
      <c r="L787" s="23"/>
      <c r="M787" s="23"/>
      <c r="N787" s="23"/>
      <c r="O787" s="23"/>
      <c r="P787" s="23"/>
      <c r="Q787" s="23"/>
      <c r="R787" s="24"/>
    </row>
    <row r="788" spans="1:18" s="21" customFormat="1" ht="15" customHeight="1">
      <c r="A788"/>
      <c r="B788"/>
      <c r="C788" s="3"/>
      <c r="D788" s="23"/>
      <c r="E788" s="23"/>
      <c r="F788" s="23"/>
      <c r="G788" s="34"/>
      <c r="H788" s="23"/>
      <c r="I788" s="23"/>
      <c r="J788" s="23"/>
      <c r="K788" s="23"/>
      <c r="L788" s="23"/>
      <c r="M788" s="23"/>
      <c r="N788" s="23"/>
      <c r="O788" s="23"/>
      <c r="P788" s="23"/>
      <c r="Q788" s="23"/>
      <c r="R788" s="24"/>
    </row>
    <row r="789" spans="1:18" s="21" customFormat="1" ht="15" customHeight="1">
      <c r="A789"/>
      <c r="B789"/>
      <c r="C789" s="3"/>
      <c r="D789" s="23"/>
      <c r="E789" s="23"/>
      <c r="F789" s="23"/>
      <c r="G789" s="34"/>
      <c r="H789" s="23"/>
      <c r="I789" s="23"/>
      <c r="J789" s="23"/>
      <c r="K789" s="23"/>
      <c r="L789" s="23"/>
      <c r="M789" s="23"/>
      <c r="N789" s="23"/>
      <c r="O789" s="23"/>
      <c r="P789" s="23"/>
      <c r="Q789" s="23"/>
      <c r="R789" s="24"/>
    </row>
    <row r="790" spans="1:18" s="21" customFormat="1" ht="15" customHeight="1">
      <c r="A790"/>
      <c r="B790"/>
      <c r="C790" s="3"/>
      <c r="D790" s="23"/>
      <c r="E790" s="23"/>
      <c r="F790" s="23"/>
      <c r="G790" s="34"/>
      <c r="H790" s="23"/>
      <c r="I790" s="23"/>
      <c r="J790" s="23"/>
      <c r="K790" s="23"/>
      <c r="L790" s="23"/>
      <c r="M790" s="23"/>
      <c r="N790" s="23"/>
      <c r="O790" s="23"/>
      <c r="P790" s="23"/>
      <c r="Q790" s="23"/>
      <c r="R790" s="24"/>
    </row>
    <row r="791" spans="1:18" s="21" customFormat="1" ht="15" customHeight="1">
      <c r="A791"/>
      <c r="B791"/>
      <c r="C791" s="3"/>
      <c r="D791" s="23"/>
      <c r="E791" s="23"/>
      <c r="F791" s="23"/>
      <c r="G791" s="34"/>
      <c r="H791" s="23"/>
      <c r="I791" s="23"/>
      <c r="J791" s="23"/>
      <c r="K791" s="23"/>
      <c r="L791" s="23"/>
      <c r="M791" s="23"/>
      <c r="N791" s="23"/>
      <c r="O791" s="23"/>
      <c r="P791" s="23"/>
      <c r="Q791" s="23"/>
      <c r="R791" s="24"/>
    </row>
    <row r="792" spans="1:18" s="21" customFormat="1" ht="15" customHeight="1">
      <c r="A792"/>
      <c r="B792"/>
      <c r="C792" s="3"/>
      <c r="D792" s="23"/>
      <c r="E792" s="23"/>
      <c r="F792" s="23"/>
      <c r="G792" s="34"/>
      <c r="H792" s="23"/>
      <c r="I792" s="23"/>
      <c r="J792" s="23"/>
      <c r="K792" s="23"/>
      <c r="L792" s="23"/>
      <c r="M792" s="23"/>
      <c r="N792" s="23"/>
      <c r="O792" s="23"/>
      <c r="P792" s="23"/>
      <c r="Q792" s="23"/>
      <c r="R792" s="24"/>
    </row>
    <row r="793" spans="1:18" s="21" customFormat="1" ht="15" customHeight="1">
      <c r="A793"/>
      <c r="B793"/>
      <c r="C793" s="3"/>
      <c r="D793" s="23"/>
      <c r="E793" s="23"/>
      <c r="F793" s="23"/>
      <c r="G793" s="34"/>
      <c r="H793" s="23"/>
      <c r="I793" s="23"/>
      <c r="J793" s="23"/>
      <c r="K793" s="23"/>
      <c r="L793" s="23"/>
      <c r="M793" s="23"/>
      <c r="N793" s="23"/>
      <c r="O793" s="23"/>
      <c r="P793" s="23"/>
      <c r="Q793" s="23"/>
      <c r="R793" s="24"/>
    </row>
    <row r="794" spans="1:18" s="21" customFormat="1" ht="15" customHeight="1">
      <c r="A794"/>
      <c r="B794"/>
      <c r="C794" s="3"/>
      <c r="D794" s="23"/>
      <c r="E794" s="23"/>
      <c r="F794" s="23"/>
      <c r="G794" s="34"/>
      <c r="H794" s="23"/>
      <c r="I794" s="23"/>
      <c r="J794" s="23"/>
      <c r="K794" s="23"/>
      <c r="L794" s="23"/>
      <c r="M794" s="23"/>
      <c r="N794" s="23"/>
      <c r="O794" s="23"/>
      <c r="P794" s="23"/>
      <c r="Q794" s="23"/>
      <c r="R794" s="24"/>
    </row>
    <row r="795" spans="1:18" s="21" customFormat="1" ht="15" customHeight="1">
      <c r="A795"/>
      <c r="B795"/>
      <c r="C795" s="3"/>
      <c r="D795" s="23"/>
      <c r="E795" s="23"/>
      <c r="F795" s="23"/>
      <c r="G795" s="34"/>
      <c r="H795" s="23"/>
      <c r="I795" s="23"/>
      <c r="J795" s="23"/>
      <c r="K795" s="23"/>
      <c r="L795" s="23"/>
      <c r="M795" s="23"/>
      <c r="N795" s="23"/>
      <c r="O795" s="23"/>
      <c r="P795" s="23"/>
      <c r="Q795" s="23"/>
      <c r="R795" s="24"/>
    </row>
    <row r="796" spans="1:18" s="21" customFormat="1" ht="15" customHeight="1">
      <c r="A796"/>
      <c r="B796"/>
      <c r="C796" s="3"/>
      <c r="D796" s="23"/>
      <c r="E796" s="23"/>
      <c r="F796" s="23"/>
      <c r="G796" s="34"/>
      <c r="H796" s="23"/>
      <c r="I796" s="23"/>
      <c r="J796" s="23"/>
      <c r="K796" s="23"/>
      <c r="L796" s="23"/>
      <c r="M796" s="23"/>
      <c r="N796" s="23"/>
      <c r="O796" s="23"/>
      <c r="P796" s="23"/>
      <c r="Q796" s="23"/>
      <c r="R796" s="24"/>
    </row>
    <row r="797" spans="1:18" s="21" customFormat="1" ht="15" customHeight="1">
      <c r="A797"/>
      <c r="B797"/>
      <c r="C797" s="3"/>
      <c r="D797" s="23"/>
      <c r="E797" s="23"/>
      <c r="F797" s="23"/>
      <c r="G797" s="34"/>
      <c r="H797" s="23"/>
      <c r="I797" s="23"/>
      <c r="J797" s="23"/>
      <c r="K797" s="23"/>
      <c r="L797" s="23"/>
      <c r="M797" s="23"/>
      <c r="N797" s="23"/>
      <c r="O797" s="23"/>
      <c r="P797" s="23"/>
      <c r="Q797" s="23"/>
      <c r="R797" s="24"/>
    </row>
    <row r="798" spans="1:18" s="21" customFormat="1" ht="15" customHeight="1">
      <c r="A798"/>
      <c r="B798"/>
      <c r="C798" s="3"/>
      <c r="D798" s="23"/>
      <c r="E798" s="23"/>
      <c r="F798" s="23"/>
      <c r="G798" s="34"/>
      <c r="H798" s="23"/>
      <c r="I798" s="23"/>
      <c r="J798" s="23"/>
      <c r="K798" s="23"/>
      <c r="L798" s="23"/>
      <c r="M798" s="23"/>
      <c r="N798" s="23"/>
      <c r="O798" s="23"/>
      <c r="P798" s="23"/>
      <c r="Q798" s="23"/>
      <c r="R798" s="24"/>
    </row>
    <row r="799" spans="1:18" s="21" customFormat="1" ht="15" customHeight="1">
      <c r="A799"/>
      <c r="B799"/>
      <c r="C799" s="3"/>
      <c r="D799" s="23"/>
      <c r="E799" s="23"/>
      <c r="F799" s="23"/>
      <c r="G799" s="34"/>
      <c r="H799" s="23"/>
      <c r="I799" s="23"/>
      <c r="J799" s="23"/>
      <c r="K799" s="23"/>
      <c r="L799" s="23"/>
      <c r="M799" s="23"/>
      <c r="N799" s="23"/>
      <c r="O799" s="23"/>
      <c r="P799" s="23"/>
      <c r="Q799" s="23"/>
      <c r="R799" s="24"/>
    </row>
    <row r="800" spans="1:18" s="21" customFormat="1" ht="15" customHeight="1">
      <c r="A800"/>
      <c r="B800"/>
      <c r="C800" s="3"/>
      <c r="D800" s="23"/>
      <c r="E800" s="23"/>
      <c r="F800" s="23"/>
      <c r="G800" s="34"/>
      <c r="H800" s="23"/>
      <c r="I800" s="23"/>
      <c r="J800" s="23"/>
      <c r="K800" s="23"/>
      <c r="L800" s="23"/>
      <c r="M800" s="23"/>
      <c r="N800" s="23"/>
      <c r="O800" s="23"/>
      <c r="P800" s="23"/>
      <c r="Q800" s="23"/>
      <c r="R800" s="24"/>
    </row>
    <row r="801" spans="1:18" s="21" customFormat="1" ht="15" customHeight="1">
      <c r="A801"/>
      <c r="B801"/>
      <c r="C801" s="3"/>
      <c r="D801" s="23"/>
      <c r="E801" s="23"/>
      <c r="F801" s="23"/>
      <c r="G801" s="34"/>
      <c r="H801" s="23"/>
      <c r="I801" s="23"/>
      <c r="J801" s="23"/>
      <c r="K801" s="23"/>
      <c r="L801" s="23"/>
      <c r="M801" s="23"/>
      <c r="N801" s="23"/>
      <c r="O801" s="23"/>
      <c r="P801" s="23"/>
      <c r="Q801" s="23"/>
      <c r="R801" s="24"/>
    </row>
    <row r="802" spans="1:18" s="21" customFormat="1" ht="15" customHeight="1">
      <c r="A802"/>
      <c r="B802"/>
      <c r="C802" s="3"/>
      <c r="D802" s="23"/>
      <c r="E802" s="23"/>
      <c r="F802" s="23"/>
      <c r="G802" s="34"/>
      <c r="H802" s="23"/>
      <c r="I802" s="23"/>
      <c r="J802" s="23"/>
      <c r="K802" s="23"/>
      <c r="L802" s="23"/>
      <c r="M802" s="23"/>
      <c r="N802" s="23"/>
      <c r="O802" s="23"/>
      <c r="P802" s="23"/>
      <c r="Q802" s="23"/>
      <c r="R802" s="24"/>
    </row>
    <row r="803" spans="1:18" s="21" customFormat="1" ht="15" customHeight="1">
      <c r="A803"/>
      <c r="B803"/>
      <c r="C803" s="3"/>
      <c r="D803" s="23"/>
      <c r="E803" s="23"/>
      <c r="F803" s="23"/>
      <c r="G803" s="34"/>
      <c r="H803" s="23"/>
      <c r="I803" s="23"/>
      <c r="J803" s="23"/>
      <c r="K803" s="23"/>
      <c r="L803" s="23"/>
      <c r="M803" s="23"/>
      <c r="N803" s="23"/>
      <c r="O803" s="23"/>
      <c r="P803" s="23"/>
      <c r="Q803" s="23"/>
      <c r="R803" s="24"/>
    </row>
    <row r="804" spans="1:18" s="21" customFormat="1" ht="15" customHeight="1">
      <c r="A804"/>
      <c r="B804"/>
      <c r="C804" s="3"/>
      <c r="D804" s="23"/>
      <c r="E804" s="23"/>
      <c r="F804" s="23"/>
      <c r="G804" s="34"/>
      <c r="H804" s="23"/>
      <c r="I804" s="23"/>
      <c r="J804" s="23"/>
      <c r="K804" s="23"/>
      <c r="L804" s="23"/>
      <c r="M804" s="23"/>
      <c r="N804" s="23"/>
      <c r="O804" s="23"/>
      <c r="P804" s="23"/>
      <c r="Q804" s="23"/>
      <c r="R804" s="24"/>
    </row>
    <row r="805" spans="1:18" s="21" customFormat="1" ht="15" customHeight="1">
      <c r="A805"/>
      <c r="B805"/>
      <c r="C805" s="3"/>
      <c r="D805" s="23"/>
      <c r="E805" s="23"/>
      <c r="F805" s="23"/>
      <c r="G805" s="34"/>
      <c r="H805" s="23"/>
      <c r="I805" s="23"/>
      <c r="J805" s="23"/>
      <c r="K805" s="23"/>
      <c r="L805" s="23"/>
      <c r="M805" s="23"/>
      <c r="N805" s="23"/>
      <c r="O805" s="23"/>
      <c r="P805" s="23"/>
      <c r="Q805" s="23"/>
      <c r="R805" s="24"/>
    </row>
    <row r="806" spans="1:18" s="21" customFormat="1" ht="15" customHeight="1">
      <c r="A806"/>
      <c r="B806"/>
      <c r="C806" s="3"/>
      <c r="D806" s="23"/>
      <c r="E806" s="23"/>
      <c r="F806" s="23"/>
      <c r="G806" s="34"/>
      <c r="H806" s="23"/>
      <c r="I806" s="23"/>
      <c r="J806" s="23"/>
      <c r="K806" s="23"/>
      <c r="L806" s="23"/>
      <c r="M806" s="23"/>
      <c r="N806" s="23"/>
      <c r="O806" s="23"/>
      <c r="P806" s="23"/>
      <c r="Q806" s="23"/>
      <c r="R806" s="24"/>
    </row>
    <row r="807" spans="1:18" s="21" customFormat="1" ht="15" customHeight="1">
      <c r="A807"/>
      <c r="B807"/>
      <c r="C807" s="3"/>
      <c r="D807" s="23"/>
      <c r="E807" s="23"/>
      <c r="F807" s="23"/>
      <c r="G807" s="34"/>
      <c r="H807" s="23"/>
      <c r="I807" s="23"/>
      <c r="J807" s="23"/>
      <c r="K807" s="23"/>
      <c r="L807" s="23"/>
      <c r="M807" s="23"/>
      <c r="N807" s="23"/>
      <c r="O807" s="23"/>
      <c r="P807" s="23"/>
      <c r="Q807" s="23"/>
      <c r="R807" s="24"/>
    </row>
    <row r="808" spans="1:18" s="21" customFormat="1" ht="15" customHeight="1">
      <c r="A808"/>
      <c r="B808"/>
      <c r="C808" s="3"/>
      <c r="D808" s="23"/>
      <c r="E808" s="23"/>
      <c r="F808" s="23"/>
      <c r="G808" s="34"/>
      <c r="H808" s="23"/>
      <c r="I808" s="23"/>
      <c r="J808" s="23"/>
      <c r="K808" s="23"/>
      <c r="L808" s="23"/>
      <c r="M808" s="23"/>
      <c r="N808" s="23"/>
      <c r="O808" s="23"/>
      <c r="P808" s="23"/>
      <c r="Q808" s="23"/>
      <c r="R808" s="24"/>
    </row>
    <row r="809" spans="1:18" s="21" customFormat="1" ht="15" customHeight="1">
      <c r="A809"/>
      <c r="B809"/>
      <c r="C809" s="3"/>
      <c r="D809" s="23"/>
      <c r="E809" s="23"/>
      <c r="F809" s="23"/>
      <c r="G809" s="34"/>
      <c r="H809" s="23"/>
      <c r="I809" s="23"/>
      <c r="J809" s="23"/>
      <c r="K809" s="23"/>
      <c r="L809" s="23"/>
      <c r="M809" s="23"/>
      <c r="N809" s="23"/>
      <c r="O809" s="23"/>
      <c r="P809" s="23"/>
      <c r="Q809" s="23"/>
      <c r="R809" s="24"/>
    </row>
    <row r="810" spans="1:18" s="21" customFormat="1" ht="15" customHeight="1">
      <c r="A810"/>
      <c r="B810"/>
      <c r="C810" s="3"/>
      <c r="D810" s="23"/>
      <c r="E810" s="23"/>
      <c r="F810" s="23"/>
      <c r="G810" s="34"/>
      <c r="H810" s="23"/>
      <c r="I810" s="23"/>
      <c r="J810" s="23"/>
      <c r="K810" s="23"/>
      <c r="L810" s="23"/>
      <c r="M810" s="23"/>
      <c r="N810" s="23"/>
      <c r="O810" s="23"/>
      <c r="P810" s="23"/>
      <c r="Q810" s="23"/>
      <c r="R810" s="24"/>
    </row>
    <row r="811" spans="1:18" s="21" customFormat="1" ht="15" customHeight="1">
      <c r="A811"/>
      <c r="B811"/>
      <c r="C811" s="3"/>
      <c r="D811" s="23"/>
      <c r="E811" s="23"/>
      <c r="F811" s="23"/>
      <c r="G811" s="34"/>
      <c r="H811" s="23"/>
      <c r="I811" s="23"/>
      <c r="J811" s="23"/>
      <c r="K811" s="23"/>
      <c r="L811" s="23"/>
      <c r="M811" s="23"/>
      <c r="N811" s="23"/>
      <c r="O811" s="23"/>
      <c r="P811" s="23"/>
      <c r="Q811" s="23"/>
      <c r="R811" s="24"/>
    </row>
    <row r="812" spans="1:18" s="21" customFormat="1" ht="15" customHeight="1">
      <c r="A812"/>
      <c r="B812"/>
      <c r="C812" s="3"/>
      <c r="D812" s="23"/>
      <c r="E812" s="23"/>
      <c r="F812" s="23"/>
      <c r="G812" s="34"/>
      <c r="H812" s="23"/>
      <c r="I812" s="23"/>
      <c r="J812" s="23"/>
      <c r="K812" s="23"/>
      <c r="L812" s="23"/>
      <c r="M812" s="23"/>
      <c r="N812" s="23"/>
      <c r="O812" s="23"/>
      <c r="P812" s="23"/>
      <c r="Q812" s="23"/>
      <c r="R812" s="24"/>
    </row>
    <row r="813" spans="1:18" s="21" customFormat="1" ht="15" customHeight="1">
      <c r="A813"/>
      <c r="B813"/>
      <c r="C813" s="3"/>
      <c r="D813" s="23"/>
      <c r="E813" s="23"/>
      <c r="F813" s="23"/>
      <c r="G813" s="34"/>
      <c r="H813" s="23"/>
      <c r="I813" s="23"/>
      <c r="J813" s="23"/>
      <c r="K813" s="23"/>
      <c r="L813" s="23"/>
      <c r="M813" s="23"/>
      <c r="N813" s="23"/>
      <c r="O813" s="23"/>
      <c r="P813" s="23"/>
      <c r="Q813" s="23"/>
      <c r="R813" s="24"/>
    </row>
    <row r="814" spans="1:18" s="21" customFormat="1" ht="15" customHeight="1">
      <c r="A814"/>
      <c r="B814"/>
      <c r="C814" s="3"/>
      <c r="D814" s="23"/>
      <c r="E814" s="23"/>
      <c r="F814" s="23"/>
      <c r="G814" s="34"/>
      <c r="H814" s="23"/>
      <c r="I814" s="23"/>
      <c r="J814" s="23"/>
      <c r="K814" s="23"/>
      <c r="L814" s="23"/>
      <c r="M814" s="23"/>
      <c r="N814" s="23"/>
      <c r="O814" s="23"/>
      <c r="P814" s="23"/>
      <c r="Q814" s="23"/>
      <c r="R814" s="24"/>
    </row>
    <row r="815" spans="1:18" s="21" customFormat="1" ht="15" customHeight="1">
      <c r="A815"/>
      <c r="B815"/>
      <c r="C815" s="3"/>
      <c r="D815" s="23"/>
      <c r="E815" s="23"/>
      <c r="F815" s="23"/>
      <c r="G815" s="34"/>
      <c r="H815" s="23"/>
      <c r="I815" s="23"/>
      <c r="J815" s="23"/>
      <c r="K815" s="23"/>
      <c r="L815" s="23"/>
      <c r="M815" s="23"/>
      <c r="N815" s="23"/>
      <c r="O815" s="23"/>
      <c r="P815" s="23"/>
      <c r="Q815" s="23"/>
      <c r="R815" s="24"/>
    </row>
    <row r="816" spans="1:18" s="21" customFormat="1" ht="15" customHeight="1">
      <c r="A816"/>
      <c r="B816"/>
      <c r="C816" s="3"/>
      <c r="D816" s="23"/>
      <c r="E816" s="23"/>
      <c r="F816" s="23"/>
      <c r="G816" s="34"/>
      <c r="H816" s="23"/>
      <c r="I816" s="23"/>
      <c r="J816" s="23"/>
      <c r="K816" s="23"/>
      <c r="L816" s="23"/>
      <c r="M816" s="23"/>
      <c r="N816" s="23"/>
      <c r="O816" s="23"/>
      <c r="P816" s="23"/>
      <c r="Q816" s="23"/>
      <c r="R816" s="24"/>
    </row>
    <row r="817" spans="1:18" s="21" customFormat="1" ht="15" customHeight="1">
      <c r="A817"/>
      <c r="B817"/>
      <c r="C817" s="3"/>
      <c r="D817" s="23"/>
      <c r="E817" s="23"/>
      <c r="F817" s="23"/>
      <c r="G817" s="34"/>
      <c r="H817" s="23"/>
      <c r="I817" s="23"/>
      <c r="J817" s="23"/>
      <c r="K817" s="23"/>
      <c r="L817" s="23"/>
      <c r="M817" s="23"/>
      <c r="N817" s="23"/>
      <c r="O817" s="23"/>
      <c r="P817" s="23"/>
      <c r="Q817" s="23"/>
      <c r="R817" s="24"/>
    </row>
  </sheetData>
  <sheetProtection/>
  <mergeCells count="13">
    <mergeCell ref="A7:R7"/>
    <mergeCell ref="A8:R8"/>
    <mergeCell ref="A9:R9"/>
    <mergeCell ref="A10:R10"/>
    <mergeCell ref="K333:O333"/>
    <mergeCell ref="G11:Q11"/>
    <mergeCell ref="J330:M330"/>
    <mergeCell ref="A335:F335"/>
    <mergeCell ref="A336:F336"/>
    <mergeCell ref="A332:F332"/>
    <mergeCell ref="A333:F333"/>
    <mergeCell ref="K335:N335"/>
    <mergeCell ref="K336:N336"/>
  </mergeCells>
  <printOptions horizontalCentered="1" verticalCentered="1"/>
  <pageMargins left="0" right="0" top="0" bottom="0" header="0" footer="0"/>
  <pageSetup horizontalDpi="300" verticalDpi="300" orientation="landscape" paperSize="9" scale="60" r:id="rId1"/>
  <rowBreaks count="6" manualBreakCount="6">
    <brk id="63" max="255" man="1"/>
    <brk id="122" max="17" man="1"/>
    <brk id="179" max="17" man="1"/>
    <brk id="237" max="17" man="1"/>
    <brk id="295" max="17" man="1"/>
    <brk id="333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EFOA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EFOA</dc:creator>
  <cp:keywords/>
  <dc:description/>
  <cp:lastModifiedBy>unifal-mg</cp:lastModifiedBy>
  <cp:lastPrinted>2010-10-22T12:30:53Z</cp:lastPrinted>
  <dcterms:created xsi:type="dcterms:W3CDTF">2002-12-27T10:14:11Z</dcterms:created>
  <dcterms:modified xsi:type="dcterms:W3CDTF">2010-10-22T12:48:52Z</dcterms:modified>
  <cp:category/>
  <cp:version/>
  <cp:contentType/>
  <cp:contentStatus/>
</cp:coreProperties>
</file>