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5130" activeTab="0"/>
  </bookViews>
  <sheets>
    <sheet name="Plan. Prédio B-PC (FI)" sheetId="1" r:id="rId1"/>
    <sheet name="Crong.PrédioB-PC(FI)" sheetId="2" r:id="rId2"/>
  </sheets>
  <definedNames>
    <definedName name="_xlnm.Print_Area" localSheetId="1">'Crong.PrédioB-PC(FI)'!$A$7:$M$198</definedName>
    <definedName name="_xlnm.Print_Area" localSheetId="0">'Plan. Prédio B-PC (FI)'!$A$1:$I$205</definedName>
  </definedNames>
  <calcPr fullCalcOnLoad="1"/>
</workbook>
</file>

<file path=xl/comments1.xml><?xml version="1.0" encoding="utf-8"?>
<comments xmlns="http://schemas.openxmlformats.org/spreadsheetml/2006/main">
  <authors>
    <author>Vinicius</author>
  </authors>
  <commentList>
    <comment ref="A115" authorId="0">
      <text>
        <r>
          <rPr>
            <b/>
            <sz val="9"/>
            <rFont val="Tahoma"/>
            <family val="2"/>
          </rPr>
          <t>Vinicius: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Vinicius</author>
  </authors>
  <commentList>
    <comment ref="A116" authorId="0">
      <text>
        <r>
          <rPr>
            <b/>
            <sz val="9"/>
            <rFont val="Tahoma"/>
            <family val="2"/>
          </rPr>
          <t>Vinicius: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<sst xmlns="http://schemas.openxmlformats.org/spreadsheetml/2006/main" count="911" uniqueCount="406">
  <si>
    <t>10.2</t>
  </si>
  <si>
    <t>Tubo de PVC soldável marrom p/ água   Ø = 25mm c/ 6m</t>
  </si>
  <si>
    <t>Tubo de PVC soldável marrom p/ água   Ø = 32mm c/ 6m</t>
  </si>
  <si>
    <t>Tubo de PVC soldável marrom p/ água   Ø = 60mm c/ 6m</t>
  </si>
  <si>
    <t>INSTALAÇÕES HIDRÁULICAS E SANITÁRIAS</t>
  </si>
  <si>
    <t>Louças</t>
  </si>
  <si>
    <t>Metais</t>
  </si>
  <si>
    <t>Tubo de PVC esgoto  Ø =   40mm  c/ 6m</t>
  </si>
  <si>
    <t>Tubo de PVC esgoto  Ø =   50mm  c/ 6m</t>
  </si>
  <si>
    <t>Tubo de PVC esgoto  Ø =  100mm  c/ 6m</t>
  </si>
  <si>
    <t>9.1</t>
  </si>
  <si>
    <t>9.2</t>
  </si>
  <si>
    <t>9.3</t>
  </si>
  <si>
    <t>8.1</t>
  </si>
  <si>
    <t>8.2</t>
  </si>
  <si>
    <t>8.3</t>
  </si>
  <si>
    <t>8.4</t>
  </si>
  <si>
    <t>8.5</t>
  </si>
  <si>
    <t>1.5</t>
  </si>
  <si>
    <t>1.6</t>
  </si>
  <si>
    <t>Tê 90° Ø = 32mm</t>
  </si>
  <si>
    <t>Caixa sifonada  Ø = 150x150x50</t>
  </si>
  <si>
    <t>Bucha de redução longa  Ø = 50mm - 40mm</t>
  </si>
  <si>
    <t>Curva 90° curta   Ø =  40mm</t>
  </si>
  <si>
    <t>Curva 45° longa  Ø =  100mm</t>
  </si>
  <si>
    <t>Joelho 90°  Ø = 100mm</t>
  </si>
  <si>
    <t>Junção simples Ø = 100mm - 50mm</t>
  </si>
  <si>
    <t>Junção simples Ø = 50mm - 50mm</t>
  </si>
  <si>
    <t>Vaso sanitário c/ caixa de descarga acoplada, branco</t>
  </si>
  <si>
    <t>Limpeza e entrega final</t>
  </si>
  <si>
    <t>Tubo de PVC soldável marrom p/ água   Ø = 40mm c/ 6m</t>
  </si>
  <si>
    <t>Curva 90° soldável Ø = 32mm</t>
  </si>
  <si>
    <t>Curva 90° soldável Ø = 40mm</t>
  </si>
  <si>
    <t>Curva 90° soldável Ø = 60mm</t>
  </si>
  <si>
    <t>MINISTÉRIO DA EDUCAÇÃO</t>
  </si>
  <si>
    <t>ITEM</t>
  </si>
  <si>
    <t>DESCRIÇÃO</t>
  </si>
  <si>
    <t>UNID</t>
  </si>
  <si>
    <t>QUANT.</t>
  </si>
  <si>
    <t>1.0</t>
  </si>
  <si>
    <t>SERVIÇOS PRELIMINARES:</t>
  </si>
  <si>
    <t xml:space="preserve"> </t>
  </si>
  <si>
    <t>1.1</t>
  </si>
  <si>
    <t>1.2</t>
  </si>
  <si>
    <t>1.3</t>
  </si>
  <si>
    <t>1.4</t>
  </si>
  <si>
    <t>Subtotal</t>
  </si>
  <si>
    <t>2.0</t>
  </si>
  <si>
    <t>FUNDAÇÕES:</t>
  </si>
  <si>
    <t>2.1</t>
  </si>
  <si>
    <t>2.2</t>
  </si>
  <si>
    <t>2.3</t>
  </si>
  <si>
    <t>2.4</t>
  </si>
  <si>
    <t>3.0</t>
  </si>
  <si>
    <t>ESTRUTURA:</t>
  </si>
  <si>
    <t>3.1</t>
  </si>
  <si>
    <t xml:space="preserve">                                      aço</t>
  </si>
  <si>
    <t>3.2</t>
  </si>
  <si>
    <t>3.3</t>
  </si>
  <si>
    <t>3.4</t>
  </si>
  <si>
    <t>4.0</t>
  </si>
  <si>
    <t>5.0</t>
  </si>
  <si>
    <t>VEDAÇÃO:</t>
  </si>
  <si>
    <t>5.1</t>
  </si>
  <si>
    <t>5.2</t>
  </si>
  <si>
    <t>5.3</t>
  </si>
  <si>
    <t>6.0</t>
  </si>
  <si>
    <t>REVESTIMENTO:</t>
  </si>
  <si>
    <t>6.1</t>
  </si>
  <si>
    <t>Chapisco</t>
  </si>
  <si>
    <t>6.2</t>
  </si>
  <si>
    <t>Emboço</t>
  </si>
  <si>
    <t>Reboco</t>
  </si>
  <si>
    <t>7.0</t>
  </si>
  <si>
    <t>PAVIMENTAÇÃO:</t>
  </si>
  <si>
    <t>7.1</t>
  </si>
  <si>
    <t>7.2</t>
  </si>
  <si>
    <t>7.3</t>
  </si>
  <si>
    <t>7.4</t>
  </si>
  <si>
    <t>7.5</t>
  </si>
  <si>
    <t>8.0</t>
  </si>
  <si>
    <t>unid</t>
  </si>
  <si>
    <t>m</t>
  </si>
  <si>
    <t>Vb</t>
  </si>
  <si>
    <t>9.0</t>
  </si>
  <si>
    <t>10.0</t>
  </si>
  <si>
    <t>10.1</t>
  </si>
  <si>
    <t>10.3</t>
  </si>
  <si>
    <t>11.0</t>
  </si>
  <si>
    <t>11.1</t>
  </si>
  <si>
    <t>12.0</t>
  </si>
  <si>
    <t>12.1</t>
  </si>
  <si>
    <t>COBERTURA</t>
  </si>
  <si>
    <t>DIVERSOS</t>
  </si>
  <si>
    <t>TOTAL GERAL</t>
  </si>
  <si>
    <t>UNIVERSIDADE FEDERAL DE ALFENAS</t>
  </si>
  <si>
    <t>3.5</t>
  </si>
  <si>
    <t>m²</t>
  </si>
  <si>
    <t>m³</t>
  </si>
  <si>
    <t>Kg</t>
  </si>
  <si>
    <t>Escavação manual  de baldrames</t>
  </si>
  <si>
    <t xml:space="preserve"> SETOR DE ENGENHARIA E PROJETOS</t>
  </si>
  <si>
    <t>4.1</t>
  </si>
  <si>
    <t>Marcação da obra (topografia, nivelamento, posicionamento das fundações)</t>
  </si>
  <si>
    <t>TOTAL</t>
  </si>
  <si>
    <t>MÊS</t>
  </si>
  <si>
    <t>7.6</t>
  </si>
  <si>
    <t>7.7</t>
  </si>
  <si>
    <t>7.8</t>
  </si>
  <si>
    <r>
      <t xml:space="preserve">Joelho 90° c/ anel p/ esgoto secundário Ø = 40mm - 1 </t>
    </r>
    <r>
      <rPr>
        <sz val="12"/>
        <rFont val="Arial"/>
        <family val="2"/>
      </rPr>
      <t>½</t>
    </r>
    <r>
      <rPr>
        <sz val="12"/>
        <rFont val="Arial"/>
        <family val="2"/>
      </rPr>
      <t>"</t>
    </r>
  </si>
  <si>
    <r>
      <t xml:space="preserve">Torneira cromada p/ tanque        Ø = 25mm - </t>
    </r>
    <r>
      <rPr>
        <sz val="12"/>
        <rFont val="Arial"/>
        <family val="2"/>
      </rPr>
      <t>¾</t>
    </r>
    <r>
      <rPr>
        <sz val="12"/>
        <rFont val="Arial"/>
        <family val="2"/>
      </rPr>
      <t>"</t>
    </r>
  </si>
  <si>
    <r>
      <t xml:space="preserve">Registro de gaveta c/ conopla cromada  Ø = 1 </t>
    </r>
    <r>
      <rPr>
        <sz val="12"/>
        <rFont val="Arial"/>
        <family val="2"/>
      </rPr>
      <t>½</t>
    </r>
    <r>
      <rPr>
        <sz val="12"/>
        <rFont val="Arial"/>
        <family val="2"/>
      </rPr>
      <t>"</t>
    </r>
  </si>
  <si>
    <t>ESQUADRIAS METÁLICAS</t>
  </si>
  <si>
    <t>ESQUADRIAS DE ALUMÍNIO</t>
  </si>
  <si>
    <t>10.4</t>
  </si>
  <si>
    <t>10.5</t>
  </si>
  <si>
    <t>PINTURA</t>
  </si>
  <si>
    <t>Líquido Selador acrílico (externo)</t>
  </si>
  <si>
    <t>Tinta acrílica fosca</t>
  </si>
  <si>
    <t>Tinta acrílica semibrilho</t>
  </si>
  <si>
    <t>Esmalte Sintético</t>
  </si>
  <si>
    <t>Acessórios, fita crepe, solventes, rolos, etc.</t>
  </si>
  <si>
    <t>12.2</t>
  </si>
  <si>
    <t>12.4</t>
  </si>
  <si>
    <t>5.4</t>
  </si>
  <si>
    <t>7.9</t>
  </si>
  <si>
    <t>12.3</t>
  </si>
  <si>
    <t>7.10</t>
  </si>
  <si>
    <t>5.5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</si>
  <si>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</si>
  <si>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</si>
  <si>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</si>
  <si>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</si>
  <si>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</si>
  <si>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</si>
  <si>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</si>
  <si>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</si>
  <si>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</si>
  <si>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</si>
  <si>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</si>
  <si>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</si>
  <si>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</si>
  <si>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</si>
  <si>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</si>
  <si>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</si>
  <si>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</si>
  <si>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</si>
  <si>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</si>
  <si>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</si>
  <si>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</si>
  <si>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</si>
  <si>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</si>
  <si>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</si>
  <si>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</si>
  <si>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</si>
  <si>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</si>
  <si>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</si>
  <si>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</si>
  <si>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</si>
  <si>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</si>
  <si>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</si>
  <si>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</si>
  <si>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</si>
  <si>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</si>
  <si>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</si>
  <si>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</si>
  <si>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</si>
  <si>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</si>
  <si>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</si>
  <si>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</si>
  <si>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</si>
  <si>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</si>
  <si>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</si>
  <si>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</si>
  <si>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</si>
  <si>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</si>
  <si>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</si>
  <si>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</si>
  <si>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</si>
  <si>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</si>
  <si>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10.6</t>
  </si>
  <si>
    <t>1º MÊS</t>
  </si>
  <si>
    <t>2º MÊS</t>
  </si>
  <si>
    <t>3º MÊS</t>
  </si>
  <si>
    <t>4º MÊS</t>
  </si>
  <si>
    <t>5º MÊS</t>
  </si>
  <si>
    <t>10.7</t>
  </si>
  <si>
    <t>10.8</t>
  </si>
  <si>
    <t>INSTALAÇÕES HIDRÁULICA</t>
  </si>
  <si>
    <t>Escavação manual  de sapatas</t>
  </si>
  <si>
    <t>Sapatas                        formas</t>
  </si>
  <si>
    <t xml:space="preserve">                                     aço</t>
  </si>
  <si>
    <t>Baldrames                     formas</t>
  </si>
  <si>
    <t>MATERIAL</t>
  </si>
  <si>
    <t>MDO</t>
  </si>
  <si>
    <t>Limpeza do terreno</t>
  </si>
  <si>
    <t>Pilares                            formas de madeira compensada resinada ou c/ tábua</t>
  </si>
  <si>
    <t xml:space="preserve">                                       formas de madeira compensada plastificada  </t>
  </si>
  <si>
    <t xml:space="preserve">Gesso em teto sobre laje treliçada c/ enchimento de EPS </t>
  </si>
  <si>
    <t>5.6</t>
  </si>
  <si>
    <t xml:space="preserve">Contrapiso de concreto fck= 11Mpa interno     # = 6cm </t>
  </si>
  <si>
    <t>Regularização de Contrapiso em argamassa cimento / areia traço 1:3</t>
  </si>
  <si>
    <t>Escada tipo marinheiro c/ gaiola de 80x520cm  aço CA50A  Ø = 16,0mm</t>
  </si>
  <si>
    <t>Chapins metálicos de proteção  em chapas  nº  26</t>
  </si>
  <si>
    <t>12.5</t>
  </si>
  <si>
    <t>12.6</t>
  </si>
  <si>
    <t>Curva 90° soldável Ø = 25mm</t>
  </si>
  <si>
    <t>Agua fria</t>
  </si>
  <si>
    <t>Joelho 90° soldável redução Ø = 32mm - 25mm</t>
  </si>
  <si>
    <t>Adaptador soldável curto c/ bolsa-rosca p/ registro Ø = 50mm - 1 ½"</t>
  </si>
  <si>
    <t>Bucha de redução soldável curta Ø = 32mm - 25mm</t>
  </si>
  <si>
    <t>Tê 90° Ø = 25mm</t>
  </si>
  <si>
    <t>Tê 90° Ø = 40mm</t>
  </si>
  <si>
    <r>
      <t>Engate flexível cromado c/ canopla  Ø = ½</t>
    </r>
    <r>
      <rPr>
        <sz val="11.4"/>
        <rFont val="Arial"/>
        <family val="2"/>
      </rPr>
      <t>"    c=</t>
    </r>
    <r>
      <rPr>
        <sz val="12"/>
        <rFont val="Arial"/>
        <family val="2"/>
      </rPr>
      <t>40cm</t>
    </r>
  </si>
  <si>
    <t>Caixa sifonada  Ø = 150x150x50R</t>
  </si>
  <si>
    <t>Curva 45° longa  Ø =  50mm</t>
  </si>
  <si>
    <t>Junção simples Ø = 100mm - 100mm</t>
  </si>
  <si>
    <t>Esgoto Sanitário</t>
  </si>
  <si>
    <t>Esgoto Pluvial</t>
  </si>
  <si>
    <t>Verniz p/ concreto</t>
  </si>
  <si>
    <t>12.7</t>
  </si>
  <si>
    <t>Tanque de louça c/ coluna</t>
  </si>
  <si>
    <t xml:space="preserve">Torneira cromada p/ lavatório automática    Ø = 25mm - ½"  </t>
  </si>
  <si>
    <t>Vávula metálica p/ lavatório, tanque e pia c/ unho  Ø = 1"</t>
  </si>
  <si>
    <t>Contramarcos assentados p/ porta  1folha 100x210cm</t>
  </si>
  <si>
    <t>6.3</t>
  </si>
  <si>
    <t>6.4</t>
  </si>
  <si>
    <t>Piso cerâmico 40x40cm PEI5</t>
  </si>
  <si>
    <t xml:space="preserve">Rodapé em piso cerâmico  h = 7cm  </t>
  </si>
  <si>
    <t>Cerâmica 20x20cm PEI4</t>
  </si>
  <si>
    <t>11.2</t>
  </si>
  <si>
    <t>11.3</t>
  </si>
  <si>
    <t>11.4</t>
  </si>
  <si>
    <t>11.5</t>
  </si>
  <si>
    <t>11.6</t>
  </si>
  <si>
    <t>11.7</t>
  </si>
  <si>
    <t>11.8</t>
  </si>
  <si>
    <t>Procedimentos Administrativos (licenças, taxas, aprovação de planta e placas)</t>
  </si>
  <si>
    <t>CRONOGRAMA PREDIO C (LABORATÓRIOS) - CAMPUS POÇOS DE CALDAS - FASE I</t>
  </si>
  <si>
    <t>Vigas                              formas  de madeira compensada resinadas ou c/ tábua</t>
  </si>
  <si>
    <t>Bucha de redução soldável curta Ø = 40mm - 32mm</t>
  </si>
  <si>
    <t>Acessórios,cola, vedarosca.</t>
  </si>
  <si>
    <t>Curva 45° longa  Ø =  40mm</t>
  </si>
  <si>
    <t>Joelho 90°  Ø =  40mm</t>
  </si>
  <si>
    <t>( ANEXO II )</t>
  </si>
  <si>
    <t>5.7</t>
  </si>
  <si>
    <t xml:space="preserve">Contrapiso de concreto fck= 11Mpa externo    # = 8cm </t>
  </si>
  <si>
    <t>6.5</t>
  </si>
  <si>
    <t>6.6</t>
  </si>
  <si>
    <t>6.7</t>
  </si>
  <si>
    <t>6.8</t>
  </si>
  <si>
    <t>Kit de segurança p/ deficiente físico (2 barras de parede + 1 barra p/ porta)</t>
  </si>
  <si>
    <t>Mola fecha porta p/ 100cm</t>
  </si>
  <si>
    <t>SINAPI</t>
  </si>
  <si>
    <t>07592</t>
  </si>
  <si>
    <t>Movimentação de Terra               Aterro</t>
  </si>
  <si>
    <t>01449</t>
  </si>
  <si>
    <t>10719</t>
  </si>
  <si>
    <t>00031</t>
  </si>
  <si>
    <t>01527</t>
  </si>
  <si>
    <t xml:space="preserve">Laje Treliçada de Piso          </t>
  </si>
  <si>
    <t>13424</t>
  </si>
  <si>
    <t>06110</t>
  </si>
  <si>
    <t>05964</t>
  </si>
  <si>
    <t>05995</t>
  </si>
  <si>
    <t>00375</t>
  </si>
  <si>
    <t>03315</t>
  </si>
  <si>
    <t>01316</t>
  </si>
  <si>
    <t>01522</t>
  </si>
  <si>
    <t>Preg.211/2009</t>
  </si>
  <si>
    <t>Preg.211/2010</t>
  </si>
  <si>
    <t>09868</t>
  </si>
  <si>
    <t>09869</t>
  </si>
  <si>
    <t>09874</t>
  </si>
  <si>
    <t>09873</t>
  </si>
  <si>
    <t>03538</t>
  </si>
  <si>
    <t>01953</t>
  </si>
  <si>
    <t>01957</t>
  </si>
  <si>
    <t>01958</t>
  </si>
  <si>
    <t>01925</t>
  </si>
  <si>
    <t>00112</t>
  </si>
  <si>
    <t>00829</t>
  </si>
  <si>
    <t>00812</t>
  </si>
  <si>
    <t>07139</t>
  </si>
  <si>
    <t>07140</t>
  </si>
  <si>
    <t>07141</t>
  </si>
  <si>
    <t>11684</t>
  </si>
  <si>
    <t>09835</t>
  </si>
  <si>
    <t>09838</t>
  </si>
  <si>
    <t>09836</t>
  </si>
  <si>
    <t>11712</t>
  </si>
  <si>
    <t>Sifão flexível  cromado Ø =  1 ½" - 1 ½"</t>
  </si>
  <si>
    <t>20086</t>
  </si>
  <si>
    <t>10765</t>
  </si>
  <si>
    <t>01965</t>
  </si>
  <si>
    <t>01933</t>
  </si>
  <si>
    <t>20157</t>
  </si>
  <si>
    <t>20154</t>
  </si>
  <si>
    <t>10835</t>
  </si>
  <si>
    <t>03559</t>
  </si>
  <si>
    <t>03670</t>
  </si>
  <si>
    <t>03662</t>
  </si>
  <si>
    <t xml:space="preserve">Junção simples Ø = 40mm </t>
  </si>
  <si>
    <t>20140</t>
  </si>
  <si>
    <t>Caixa de Inspeção simples de alvenaria  60x60cm c/ tampa de concreto</t>
  </si>
  <si>
    <t>20050</t>
  </si>
  <si>
    <t>20251</t>
  </si>
  <si>
    <t>06015</t>
  </si>
  <si>
    <t>20112</t>
  </si>
  <si>
    <t>Lavatório de louça c/ coluna tamanho grande</t>
  </si>
  <si>
    <t>10431</t>
  </si>
  <si>
    <t>10422</t>
  </si>
  <si>
    <t>10424</t>
  </si>
  <si>
    <t>00027</t>
  </si>
  <si>
    <t>01323</t>
  </si>
  <si>
    <t>03989</t>
  </si>
  <si>
    <t>07196</t>
  </si>
  <si>
    <t>Rufos metálicos  em chapas          nº 26</t>
  </si>
  <si>
    <t>11051</t>
  </si>
  <si>
    <t>06089</t>
  </si>
  <si>
    <t>07356</t>
  </si>
  <si>
    <t>10471</t>
  </si>
  <si>
    <t>07287</t>
  </si>
  <si>
    <t xml:space="preserve">Divisórias de granito cinza p/ os mictórios 100x70cm # = 3cm </t>
  </si>
  <si>
    <t>10841</t>
  </si>
  <si>
    <t>00583</t>
  </si>
  <si>
    <t>11560</t>
  </si>
  <si>
    <t>11795</t>
  </si>
  <si>
    <t>Instalação de Canteiro (escritórios, depósito, etc.)</t>
  </si>
  <si>
    <t>1.7</t>
  </si>
  <si>
    <t xml:space="preserve">Fech. do canteiro c/ tapumes em chapa compensada # = 14mm e pontaletes </t>
  </si>
  <si>
    <t xml:space="preserve">                                                    Compactação</t>
  </si>
  <si>
    <t>PLANILHA DO PRÉDIO C - CAMPUS VARGINHA  - FASE I</t>
  </si>
  <si>
    <t xml:space="preserve">                                     concreto        fck = 20Mpa</t>
  </si>
  <si>
    <t xml:space="preserve">                                     concreto         fck = 20Mpa</t>
  </si>
  <si>
    <t xml:space="preserve">                                      concreto         fck = 20Mpa</t>
  </si>
  <si>
    <t xml:space="preserve">Escoramento de madeira roliça p/ formas e lajes  comprimento médio = 2,90m </t>
  </si>
  <si>
    <t>4.2</t>
  </si>
  <si>
    <t>07271</t>
  </si>
  <si>
    <t>Alvenaria tijolo furado  1 Vez     10x20x20cm (6 furos)</t>
  </si>
  <si>
    <t>Alvenaria tijolo furado ½  Vez    10x20x20cm (6 furos)</t>
  </si>
  <si>
    <t>Mistura fluída de cimento e cola p/ aderêcia de gesso em laje treliçada c/ EPS</t>
  </si>
  <si>
    <t xml:space="preserve">Soleira em granito cinza p/porta 30 x 100cm  # = 2cm </t>
  </si>
  <si>
    <t>Soleira em granito cinza p/porta 30 x 200cm  # = 2cm</t>
  </si>
  <si>
    <t xml:space="preserve">Soleira em granito cinza p/degrau da salas 15 x 100cm  # = 2cm </t>
  </si>
  <si>
    <t xml:space="preserve">Pastilha cerâmica  </t>
  </si>
  <si>
    <t>04396</t>
  </si>
  <si>
    <t xml:space="preserve">Contramarcos assentados p/ janelas  456x200cm   </t>
  </si>
  <si>
    <t xml:space="preserve">Porta em chapa de aço # = 1,21mm (nº 18) de 80x80cm p/ alçapão </t>
  </si>
  <si>
    <t xml:space="preserve">Porta em chapa de aço # = 1,21mm (nº 18) de 120x290cm p/ armário </t>
  </si>
  <si>
    <t>Estrutura metálica p/ telha tipo "sandwich"</t>
  </si>
  <si>
    <t xml:space="preserve">Telha de metálica tipo "sandwich"  </t>
  </si>
  <si>
    <t>Acessórios, parafusos,vedantes, arruelas.</t>
  </si>
  <si>
    <t>Calhas em chapas galvanizadas    nº 26</t>
  </si>
  <si>
    <t>Domus de acrílico 100x100cm</t>
  </si>
  <si>
    <t>11621</t>
  </si>
  <si>
    <t>Manta impermeabilizante c/ capa de alumínio</t>
  </si>
  <si>
    <t>Fundo prep.de paredes (tetos de gesso)</t>
  </si>
  <si>
    <t>Massa corrida acrílica</t>
  </si>
  <si>
    <t>04052</t>
  </si>
  <si>
    <t>Padrão de entrada (COPASA) instalado</t>
  </si>
  <si>
    <t>Laje maciça                   formas de madeira compensada plastificada # = 14mm</t>
  </si>
  <si>
    <t>01342</t>
  </si>
  <si>
    <t>01524</t>
  </si>
  <si>
    <t>Peitoril p/janelas dos em granito cinza de 456 x 30cm # = 2cm</t>
  </si>
  <si>
    <t>Peitoril p/janelas dos banheiros em granito cinza    de 100 x 30cm # = 2cm</t>
  </si>
  <si>
    <t>Peitoril p/janelas dos corredores em granito cinza  de 200 x 30cm # = 2cm</t>
  </si>
  <si>
    <t>Caixa d'água 5000 litros</t>
  </si>
  <si>
    <t>Tubo de PVC soldável marrom p/ água   Ø = 20mm c/ 6m</t>
  </si>
  <si>
    <t>Adaptador sold.c/ flange livre p/ cx. dágua  Ø = 20mm - ½"</t>
  </si>
  <si>
    <t>Adaptador soldável curto c/ bolsa-rosca p/ registro Ø = 20mm - ½"</t>
  </si>
  <si>
    <t>Curva 90° soldável Ø = 20mm</t>
  </si>
  <si>
    <t>Joelho 90° soldável      Ø = 20mm</t>
  </si>
  <si>
    <t>Bolsa de ligação p/ vaso sanitário  Ø = 1 ½"</t>
  </si>
  <si>
    <t>Joelho 90° de redução soldável c/ rosca    Ø = 25mm - ½"</t>
  </si>
  <si>
    <t>Adaptador sold.c/ flange livre p/ cx. dágua  Ø = 60mm - 2"</t>
  </si>
  <si>
    <t>Adaptador soldável curto c/ bolsa-rosca p/ registro Ø = 60mm - 2"</t>
  </si>
  <si>
    <t>Luva soldável Ø = 40mm</t>
  </si>
  <si>
    <t>Tê 90° c/ redução soldável Ø = 32mm - 25mm</t>
  </si>
  <si>
    <t>Tê 90° c/ redução soldável Ø = 40mm - 32mm</t>
  </si>
  <si>
    <t>Joelho 90° de redução soldável c/ bucha de latão    Ø = 25mm - ½"</t>
  </si>
  <si>
    <t>Vávula de descarga p/ mictorio Ø = ½"</t>
  </si>
  <si>
    <t>Registro de gaveta bruto industrial  Ø = 2"</t>
  </si>
  <si>
    <t>Contramarcos assentados p/ janela  dos corredores   200 x 60cm</t>
  </si>
  <si>
    <t xml:space="preserve">Contramarcos assentados p/ janela  dos banheiros    100  x 60cm   </t>
  </si>
  <si>
    <t xml:space="preserve">Contramarcos assentados p/ porta 2folhas de            200  x 210cm </t>
  </si>
  <si>
    <t>09867</t>
  </si>
  <si>
    <t>00107</t>
  </si>
  <si>
    <t>00113</t>
  </si>
  <si>
    <t>00069</t>
  </si>
  <si>
    <t>06140</t>
  </si>
  <si>
    <t>03862</t>
  </si>
  <si>
    <t>03542</t>
  </si>
  <si>
    <t>03496</t>
  </si>
  <si>
    <t>03497</t>
  </si>
  <si>
    <t>07136</t>
  </si>
  <si>
    <t>07128</t>
  </si>
  <si>
    <t>11713</t>
  </si>
  <si>
    <t>06028</t>
  </si>
  <si>
    <t>6º MÊS</t>
  </si>
  <si>
    <t xml:space="preserve"> BDI</t>
  </si>
  <si>
    <t>Sanitários químicos p/ operários (locação, limpeza e manutenção p/ 6 meses)</t>
  </si>
  <si>
    <t>Engate flexível cromado c/ canopla  Ø = ½"    c=40cm</t>
  </si>
  <si>
    <t>Joelho 90° c/ anel p/ esgoto secundário Ø = 40mm - 1 ½"</t>
  </si>
  <si>
    <t>Torneira cromada p/ tanque        Ø = 25mm - ¾"</t>
  </si>
  <si>
    <t>Registro de gaveta c/ conopla cromada  Ø = 1 ½"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</si>
</sst>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0.0"/>
    <numFmt numFmtId="182" formatCode="General_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.4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medium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21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181" fontId="0" fillId="0" borderId="0" xfId="0" applyNumberFormat="1" applyFont="1" applyAlignment="1">
      <alignment horizontal="center"/>
    </xf>
    <xf numFmtId="181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/>
    </xf>
    <xf numFmtId="181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81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181" fontId="3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81" fontId="4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181" fontId="4" fillId="0" borderId="16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4" fontId="3" fillId="0" borderId="15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181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0" fontId="3" fillId="0" borderId="18" xfId="0" applyFont="1" applyBorder="1" applyAlignment="1">
      <alignment/>
    </xf>
    <xf numFmtId="4" fontId="3" fillId="0" borderId="18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5" fillId="0" borderId="13" xfId="0" applyFont="1" applyBorder="1" applyAlignment="1">
      <alignment horizontal="center"/>
    </xf>
    <xf numFmtId="181" fontId="5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3" fillId="0" borderId="13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81" fontId="3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81" fontId="3" fillId="0" borderId="18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/>
    </xf>
    <xf numFmtId="181" fontId="4" fillId="0" borderId="23" xfId="0" applyNumberFormat="1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181" fontId="4" fillId="0" borderId="13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81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6" xfId="0" applyFont="1" applyFill="1" applyBorder="1" applyAlignment="1">
      <alignment/>
    </xf>
    <xf numFmtId="181" fontId="4" fillId="0" borderId="16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181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81" fontId="1" fillId="0" borderId="25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 vertical="center"/>
    </xf>
    <xf numFmtId="2" fontId="4" fillId="0" borderId="13" xfId="0" applyNumberFormat="1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0" xfId="0" applyFill="1" applyAlignment="1">
      <alignment/>
    </xf>
    <xf numFmtId="4" fontId="4" fillId="0" borderId="26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181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9" fontId="1" fillId="0" borderId="2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4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81" fontId="3" fillId="0" borderId="12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181" fontId="3" fillId="0" borderId="16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9" fontId="4" fillId="0" borderId="11" xfId="0" applyNumberFormat="1" applyFont="1" applyBorder="1" applyAlignment="1">
      <alignment horizontal="center"/>
    </xf>
    <xf numFmtId="9" fontId="4" fillId="0" borderId="13" xfId="0" applyNumberFormat="1" applyFont="1" applyBorder="1" applyAlignment="1">
      <alignment horizontal="center"/>
    </xf>
    <xf numFmtId="9" fontId="4" fillId="0" borderId="26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9" fontId="4" fillId="0" borderId="34" xfId="0" applyNumberFormat="1" applyFont="1" applyBorder="1" applyAlignment="1">
      <alignment horizontal="center"/>
    </xf>
    <xf numFmtId="9" fontId="4" fillId="0" borderId="15" xfId="0" applyNumberFormat="1" applyFont="1" applyBorder="1" applyAlignment="1">
      <alignment horizontal="center"/>
    </xf>
    <xf numFmtId="9" fontId="4" fillId="0" borderId="16" xfId="0" applyNumberFormat="1" applyFont="1" applyBorder="1" applyAlignment="1">
      <alignment horizontal="center"/>
    </xf>
    <xf numFmtId="9" fontId="4" fillId="0" borderId="19" xfId="0" applyNumberFormat="1" applyFont="1" applyBorder="1" applyAlignment="1">
      <alignment horizontal="center"/>
    </xf>
    <xf numFmtId="9" fontId="4" fillId="0" borderId="32" xfId="0" applyNumberFormat="1" applyFont="1" applyBorder="1" applyAlignment="1">
      <alignment horizontal="center"/>
    </xf>
    <xf numFmtId="9" fontId="4" fillId="0" borderId="33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9" fontId="4" fillId="0" borderId="23" xfId="0" applyNumberFormat="1" applyFont="1" applyBorder="1" applyAlignment="1">
      <alignment horizontal="center"/>
    </xf>
    <xf numFmtId="181" fontId="3" fillId="0" borderId="23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4" fillId="0" borderId="35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10" fontId="3" fillId="0" borderId="2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4" fontId="3" fillId="0" borderId="36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9" fontId="3" fillId="0" borderId="29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4" fontId="3" fillId="0" borderId="40" xfId="0" applyNumberFormat="1" applyFont="1" applyBorder="1" applyAlignment="1">
      <alignment horizontal="center"/>
    </xf>
    <xf numFmtId="9" fontId="3" fillId="0" borderId="30" xfId="0" applyNumberFormat="1" applyFont="1" applyBorder="1" applyAlignment="1">
      <alignment horizontal="center"/>
    </xf>
    <xf numFmtId="9" fontId="3" fillId="0" borderId="28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9" fontId="3" fillId="0" borderId="2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2" fontId="4" fillId="0" borderId="13" xfId="0" applyNumberFormat="1" applyFont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Alignment="1">
      <alignment horizontal="left"/>
    </xf>
    <xf numFmtId="2" fontId="10" fillId="0" borderId="4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81" fontId="3" fillId="0" borderId="42" xfId="0" applyNumberFormat="1" applyFont="1" applyBorder="1" applyAlignment="1">
      <alignment horizontal="center"/>
    </xf>
    <xf numFmtId="181" fontId="3" fillId="0" borderId="43" xfId="0" applyNumberFormat="1" applyFont="1" applyBorder="1" applyAlignment="1">
      <alignment horizontal="center"/>
    </xf>
    <xf numFmtId="181" fontId="3" fillId="0" borderId="1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211"/>
  <sheetViews>
    <sheetView tabSelected="1" view="pageBreakPreview" zoomScale="133" zoomScaleSheetLayoutView="133" zoomScalePageLayoutView="0" workbookViewId="0" topLeftCell="A7">
      <pane ySplit="6" topLeftCell="A191" activePane="bottomLeft" state="frozen"/>
      <selection pane="topLeft" activeCell="A7" sqref="A7"/>
      <selection pane="bottomLeft" activeCell="B201" sqref="B201"/>
    </sheetView>
  </sheetViews>
  <sheetFormatPr defaultColWidth="9.140625" defaultRowHeight="12.75"/>
  <cols>
    <col min="1" max="1" width="7.28125" style="0" customWidth="1"/>
    <col min="2" max="2" width="81.57421875" style="0" customWidth="1"/>
    <col min="3" max="3" width="5.8515625" style="0" customWidth="1"/>
    <col min="4" max="4" width="9.57421875" style="4" customWidth="1"/>
    <col min="5" max="6" width="12.7109375" style="5" customWidth="1"/>
    <col min="7" max="7" width="15.00390625" style="5" customWidth="1"/>
    <col min="8" max="8" width="15.00390625" style="34" customWidth="1"/>
    <col min="9" max="9" width="12.7109375" style="104" customWidth="1"/>
  </cols>
  <sheetData>
    <row r="1" ht="15" hidden="1"/>
    <row r="2" ht="15" hidden="1"/>
    <row r="3" ht="15" hidden="1"/>
    <row r="4" ht="15" hidden="1"/>
    <row r="5" ht="15" hidden="1"/>
    <row r="6" ht="15" hidden="1"/>
    <row r="7" spans="1:9" ht="20.25">
      <c r="A7" s="207" t="s">
        <v>34</v>
      </c>
      <c r="B7" s="207"/>
      <c r="C7" s="207"/>
      <c r="D7" s="207"/>
      <c r="E7" s="207"/>
      <c r="F7" s="207"/>
      <c r="G7" s="207"/>
      <c r="H7" s="207"/>
      <c r="I7" s="207"/>
    </row>
    <row r="8" spans="1:9" ht="20.25">
      <c r="A8" s="207" t="s">
        <v>95</v>
      </c>
      <c r="B8" s="207"/>
      <c r="C8" s="207"/>
      <c r="D8" s="207"/>
      <c r="E8" s="207"/>
      <c r="F8" s="207"/>
      <c r="G8" s="207"/>
      <c r="H8" s="207"/>
      <c r="I8" s="207"/>
    </row>
    <row r="9" spans="1:9" ht="20.25">
      <c r="A9" s="207" t="s">
        <v>101</v>
      </c>
      <c r="B9" s="207"/>
      <c r="C9" s="207"/>
      <c r="D9" s="207"/>
      <c r="E9" s="207"/>
      <c r="F9" s="207"/>
      <c r="G9" s="207"/>
      <c r="H9" s="207"/>
      <c r="I9" s="207"/>
    </row>
    <row r="10" spans="1:9" ht="20.25">
      <c r="A10" s="207" t="s">
        <v>332</v>
      </c>
      <c r="B10" s="207"/>
      <c r="C10" s="207"/>
      <c r="D10" s="207"/>
      <c r="E10" s="207"/>
      <c r="F10" s="207"/>
      <c r="G10" s="207"/>
      <c r="H10" s="207"/>
      <c r="I10" s="207"/>
    </row>
    <row r="11" spans="1:9" ht="21" thickBot="1">
      <c r="A11" s="205" t="s">
        <v>244</v>
      </c>
      <c r="B11" s="205"/>
      <c r="C11" s="205"/>
      <c r="D11" s="205"/>
      <c r="E11" s="205"/>
      <c r="F11" s="205"/>
      <c r="G11" s="205"/>
      <c r="H11" s="205"/>
      <c r="I11" s="205"/>
    </row>
    <row r="12" spans="1:9" ht="14.25" thickBot="1" thickTop="1">
      <c r="A12" s="86" t="s">
        <v>35</v>
      </c>
      <c r="B12" s="87" t="s">
        <v>36</v>
      </c>
      <c r="C12" s="87" t="s">
        <v>37</v>
      </c>
      <c r="D12" s="88" t="s">
        <v>38</v>
      </c>
      <c r="E12" s="89" t="s">
        <v>193</v>
      </c>
      <c r="F12" s="89" t="s">
        <v>194</v>
      </c>
      <c r="G12" s="89" t="s">
        <v>104</v>
      </c>
      <c r="H12" s="89" t="s">
        <v>400</v>
      </c>
      <c r="I12" s="103" t="s">
        <v>253</v>
      </c>
    </row>
    <row r="13" spans="1:9" s="94" customFormat="1" ht="16.5" thickTop="1">
      <c r="A13" s="111" t="s">
        <v>39</v>
      </c>
      <c r="B13" s="93" t="s">
        <v>40</v>
      </c>
      <c r="C13" s="60"/>
      <c r="D13" s="61"/>
      <c r="E13" s="62" t="s">
        <v>41</v>
      </c>
      <c r="F13" s="62" t="s">
        <v>41</v>
      </c>
      <c r="G13" s="62"/>
      <c r="H13" s="62"/>
      <c r="I13" s="105"/>
    </row>
    <row r="14" spans="1:9" ht="15">
      <c r="A14" s="10" t="s">
        <v>42</v>
      </c>
      <c r="B14" s="14" t="s">
        <v>237</v>
      </c>
      <c r="C14" s="11" t="s">
        <v>83</v>
      </c>
      <c r="D14" s="12">
        <v>1</v>
      </c>
      <c r="E14" s="13">
        <v>0</v>
      </c>
      <c r="F14" s="13">
        <v>2400</v>
      </c>
      <c r="G14" s="13">
        <f aca="true" t="shared" si="0" ref="G14:G21">(F14+E14)*D14</f>
        <v>2400</v>
      </c>
      <c r="H14" s="90">
        <f>G14*1</f>
        <v>2400</v>
      </c>
      <c r="I14" s="106"/>
    </row>
    <row r="15" spans="1:9" ht="15">
      <c r="A15" s="10" t="s">
        <v>43</v>
      </c>
      <c r="B15" s="14" t="s">
        <v>195</v>
      </c>
      <c r="C15" s="11" t="s">
        <v>97</v>
      </c>
      <c r="D15" s="12">
        <v>2100</v>
      </c>
      <c r="E15" s="13">
        <v>0</v>
      </c>
      <c r="F15" s="13">
        <v>0.2</v>
      </c>
      <c r="G15" s="13">
        <f t="shared" si="0"/>
        <v>420</v>
      </c>
      <c r="H15" s="90">
        <f aca="true" t="shared" si="1" ref="H15:H21">G15*1.3</f>
        <v>546</v>
      </c>
      <c r="I15" s="106"/>
    </row>
    <row r="16" spans="1:9" ht="15">
      <c r="A16" s="10" t="s">
        <v>44</v>
      </c>
      <c r="B16" s="14" t="s">
        <v>328</v>
      </c>
      <c r="C16" s="11" t="s">
        <v>97</v>
      </c>
      <c r="D16" s="12">
        <v>60</v>
      </c>
      <c r="E16" s="13">
        <v>52</v>
      </c>
      <c r="F16" s="13">
        <v>36</v>
      </c>
      <c r="G16" s="13">
        <f t="shared" si="0"/>
        <v>5280</v>
      </c>
      <c r="H16" s="90">
        <f>G16*1</f>
        <v>5280</v>
      </c>
      <c r="I16" s="106"/>
    </row>
    <row r="17" spans="1:9" ht="15">
      <c r="A17" s="10" t="s">
        <v>45</v>
      </c>
      <c r="B17" s="14" t="s">
        <v>401</v>
      </c>
      <c r="C17" s="11" t="s">
        <v>81</v>
      </c>
      <c r="D17" s="12">
        <v>1</v>
      </c>
      <c r="E17" s="13">
        <v>2520</v>
      </c>
      <c r="F17" s="13">
        <v>0</v>
      </c>
      <c r="G17" s="13">
        <f>(F17+E17)*D17*1</f>
        <v>2520</v>
      </c>
      <c r="H17" s="90">
        <f>G17*1</f>
        <v>2520</v>
      </c>
      <c r="I17" s="106"/>
    </row>
    <row r="18" spans="1:9" ht="15">
      <c r="A18" s="10" t="s">
        <v>18</v>
      </c>
      <c r="B18" s="14" t="s">
        <v>103</v>
      </c>
      <c r="C18" s="11" t="s">
        <v>97</v>
      </c>
      <c r="D18" s="12">
        <v>1200</v>
      </c>
      <c r="E18" s="13">
        <v>0</v>
      </c>
      <c r="F18" s="13">
        <v>1</v>
      </c>
      <c r="G18" s="13">
        <f t="shared" si="0"/>
        <v>1200</v>
      </c>
      <c r="H18" s="90">
        <f>G18*1.25</f>
        <v>1500</v>
      </c>
      <c r="I18" s="106" t="s">
        <v>254</v>
      </c>
    </row>
    <row r="19" spans="1:9" ht="15">
      <c r="A19" s="10" t="s">
        <v>19</v>
      </c>
      <c r="B19" s="14" t="s">
        <v>330</v>
      </c>
      <c r="C19" s="11" t="s">
        <v>82</v>
      </c>
      <c r="D19" s="12">
        <v>120</v>
      </c>
      <c r="E19" s="13">
        <v>31</v>
      </c>
      <c r="F19" s="13">
        <v>12.4</v>
      </c>
      <c r="G19" s="13">
        <f t="shared" si="0"/>
        <v>5208</v>
      </c>
      <c r="H19" s="90">
        <f t="shared" si="1"/>
        <v>6770.400000000001</v>
      </c>
      <c r="I19" s="106"/>
    </row>
    <row r="20" spans="1:9" ht="15">
      <c r="A20" s="10" t="s">
        <v>329</v>
      </c>
      <c r="B20" s="14" t="s">
        <v>255</v>
      </c>
      <c r="C20" s="11" t="s">
        <v>98</v>
      </c>
      <c r="D20" s="12">
        <v>385</v>
      </c>
      <c r="E20" s="13">
        <v>0</v>
      </c>
      <c r="F20" s="13">
        <v>2</v>
      </c>
      <c r="G20" s="13">
        <f t="shared" si="0"/>
        <v>770</v>
      </c>
      <c r="H20" s="90">
        <f t="shared" si="1"/>
        <v>1001</v>
      </c>
      <c r="I20" s="106"/>
    </row>
    <row r="21" spans="1:9" ht="15">
      <c r="A21" s="10"/>
      <c r="B21" s="14" t="s">
        <v>331</v>
      </c>
      <c r="C21" s="11" t="s">
        <v>97</v>
      </c>
      <c r="D21" s="12">
        <v>1200</v>
      </c>
      <c r="E21" s="13">
        <v>0</v>
      </c>
      <c r="F21" s="13">
        <v>1</v>
      </c>
      <c r="G21" s="13">
        <f t="shared" si="0"/>
        <v>1200</v>
      </c>
      <c r="H21" s="90">
        <f t="shared" si="1"/>
        <v>1560</v>
      </c>
      <c r="I21" s="106" t="s">
        <v>256</v>
      </c>
    </row>
    <row r="22" spans="1:9" ht="15.75">
      <c r="A22" s="50"/>
      <c r="B22" s="41" t="s">
        <v>46</v>
      </c>
      <c r="C22" s="48"/>
      <c r="D22" s="49"/>
      <c r="E22" s="38">
        <f>SUMPRODUCT(E14:E21,D14:D21)</f>
        <v>9360</v>
      </c>
      <c r="F22" s="38">
        <f>SUMPRODUCT(F14:F21,D14:D21)</f>
        <v>9638</v>
      </c>
      <c r="G22" s="38">
        <f>SUM(G14:G21)</f>
        <v>18998</v>
      </c>
      <c r="H22" s="38">
        <f>SUM(H14:H21)</f>
        <v>21577.4</v>
      </c>
      <c r="I22" s="106"/>
    </row>
    <row r="23" spans="1:9" ht="15">
      <c r="A23" s="10"/>
      <c r="B23" s="14"/>
      <c r="C23" s="11"/>
      <c r="D23" s="12"/>
      <c r="E23" s="13"/>
      <c r="F23" s="13"/>
      <c r="G23" s="13"/>
      <c r="H23" s="13"/>
      <c r="I23" s="106"/>
    </row>
    <row r="24" spans="1:9" s="94" customFormat="1" ht="15.75">
      <c r="A24" s="111" t="s">
        <v>47</v>
      </c>
      <c r="B24" s="93" t="s">
        <v>48</v>
      </c>
      <c r="C24" s="60"/>
      <c r="D24" s="61"/>
      <c r="E24" s="62"/>
      <c r="F24" s="62"/>
      <c r="G24" s="62"/>
      <c r="H24" s="62"/>
      <c r="I24" s="107"/>
    </row>
    <row r="25" spans="1:9" ht="15">
      <c r="A25" s="10" t="s">
        <v>49</v>
      </c>
      <c r="B25" s="14" t="s">
        <v>189</v>
      </c>
      <c r="C25" s="11" t="s">
        <v>98</v>
      </c>
      <c r="D25" s="12">
        <v>17</v>
      </c>
      <c r="E25" s="13">
        <v>0</v>
      </c>
      <c r="F25" s="13">
        <v>17.6</v>
      </c>
      <c r="G25" s="13">
        <f>(F25+E25)*D25</f>
        <v>299.20000000000005</v>
      </c>
      <c r="H25" s="13">
        <f>G25*1.3</f>
        <v>388.9600000000001</v>
      </c>
      <c r="I25" s="106"/>
    </row>
    <row r="26" spans="1:9" ht="15">
      <c r="A26" s="10" t="s">
        <v>50</v>
      </c>
      <c r="B26" s="14" t="s">
        <v>100</v>
      </c>
      <c r="C26" s="11" t="s">
        <v>98</v>
      </c>
      <c r="D26" s="12">
        <v>18</v>
      </c>
      <c r="E26" s="13">
        <v>0</v>
      </c>
      <c r="F26" s="13">
        <v>17.6</v>
      </c>
      <c r="G26" s="13">
        <f aca="true" t="shared" si="2" ref="G26:G32">(F26+E26)*D26</f>
        <v>316.8</v>
      </c>
      <c r="H26" s="13">
        <f aca="true" t="shared" si="3" ref="H26:H32">G26*1.3</f>
        <v>411.84000000000003</v>
      </c>
      <c r="I26" s="106"/>
    </row>
    <row r="27" spans="1:9" ht="15">
      <c r="A27" s="10" t="s">
        <v>51</v>
      </c>
      <c r="B27" s="14" t="s">
        <v>190</v>
      </c>
      <c r="C27" s="11" t="s">
        <v>97</v>
      </c>
      <c r="D27" s="12">
        <v>132</v>
      </c>
      <c r="E27" s="13">
        <v>14.86</v>
      </c>
      <c r="F27" s="13">
        <v>10.38</v>
      </c>
      <c r="G27" s="13">
        <f t="shared" si="2"/>
        <v>3331.6800000000003</v>
      </c>
      <c r="H27" s="13">
        <f t="shared" si="3"/>
        <v>4331.184</v>
      </c>
      <c r="I27" s="106" t="s">
        <v>257</v>
      </c>
    </row>
    <row r="28" spans="1:9" ht="15">
      <c r="A28" s="10"/>
      <c r="B28" s="14" t="s">
        <v>191</v>
      </c>
      <c r="C28" s="11" t="s">
        <v>99</v>
      </c>
      <c r="D28" s="12">
        <v>1580</v>
      </c>
      <c r="E28" s="13">
        <v>4.63</v>
      </c>
      <c r="F28" s="13">
        <v>0.9</v>
      </c>
      <c r="G28" s="13">
        <f t="shared" si="2"/>
        <v>8737.4</v>
      </c>
      <c r="H28" s="13">
        <f t="shared" si="3"/>
        <v>11358.62</v>
      </c>
      <c r="I28" s="106" t="s">
        <v>258</v>
      </c>
    </row>
    <row r="29" spans="1:9" ht="15">
      <c r="A29" s="10"/>
      <c r="B29" s="14" t="s">
        <v>333</v>
      </c>
      <c r="C29" s="11" t="s">
        <v>98</v>
      </c>
      <c r="D29" s="12">
        <v>17</v>
      </c>
      <c r="E29" s="13">
        <v>276.41</v>
      </c>
      <c r="F29" s="13">
        <v>30</v>
      </c>
      <c r="G29" s="13">
        <f t="shared" si="2"/>
        <v>5208.97</v>
      </c>
      <c r="H29" s="13">
        <f t="shared" si="3"/>
        <v>6771.661000000001</v>
      </c>
      <c r="I29" s="106" t="s">
        <v>259</v>
      </c>
    </row>
    <row r="30" spans="1:9" ht="15">
      <c r="A30" s="10" t="s">
        <v>52</v>
      </c>
      <c r="B30" s="14" t="s">
        <v>192</v>
      </c>
      <c r="C30" s="11" t="s">
        <v>97</v>
      </c>
      <c r="D30" s="12">
        <v>238</v>
      </c>
      <c r="E30" s="13">
        <v>14.86</v>
      </c>
      <c r="F30" s="13">
        <v>10.38</v>
      </c>
      <c r="G30" s="13">
        <f t="shared" si="2"/>
        <v>6007.120000000001</v>
      </c>
      <c r="H30" s="13">
        <f t="shared" si="3"/>
        <v>7809.256000000001</v>
      </c>
      <c r="I30" s="106" t="s">
        <v>257</v>
      </c>
    </row>
    <row r="31" spans="1:9" ht="15">
      <c r="A31" s="10"/>
      <c r="B31" s="14" t="s">
        <v>191</v>
      </c>
      <c r="C31" s="11" t="s">
        <v>99</v>
      </c>
      <c r="D31" s="12">
        <v>1356</v>
      </c>
      <c r="E31" s="13">
        <v>4.63</v>
      </c>
      <c r="F31" s="13">
        <v>0.9</v>
      </c>
      <c r="G31" s="13">
        <f t="shared" si="2"/>
        <v>7498.68</v>
      </c>
      <c r="H31" s="13">
        <f t="shared" si="3"/>
        <v>9748.284000000001</v>
      </c>
      <c r="I31" s="106" t="s">
        <v>258</v>
      </c>
    </row>
    <row r="32" spans="1:9" ht="15">
      <c r="A32" s="10"/>
      <c r="B32" s="14" t="s">
        <v>334</v>
      </c>
      <c r="C32" s="11" t="s">
        <v>98</v>
      </c>
      <c r="D32" s="12">
        <v>18</v>
      </c>
      <c r="E32" s="13">
        <v>276.41</v>
      </c>
      <c r="F32" s="13">
        <v>30</v>
      </c>
      <c r="G32" s="13">
        <f t="shared" si="2"/>
        <v>5515.38</v>
      </c>
      <c r="H32" s="95">
        <f t="shared" si="3"/>
        <v>7169.994000000001</v>
      </c>
      <c r="I32" s="106" t="s">
        <v>259</v>
      </c>
    </row>
    <row r="33" spans="1:9" ht="15.75">
      <c r="A33" s="50"/>
      <c r="B33" s="41" t="s">
        <v>46</v>
      </c>
      <c r="C33" s="48"/>
      <c r="D33" s="49" t="s">
        <v>41</v>
      </c>
      <c r="E33" s="38">
        <f>SUMPRODUCT(E25:E32,D25:D32)</f>
        <v>28766.23</v>
      </c>
      <c r="F33" s="38">
        <f>SUMPRODUCT(F25:F32,D25:D32)</f>
        <v>8149</v>
      </c>
      <c r="G33" s="38">
        <f>SUM(G25:G32)</f>
        <v>36915.229999999996</v>
      </c>
      <c r="H33" s="96">
        <f>SUM(H25:H32)</f>
        <v>47989.799</v>
      </c>
      <c r="I33" s="106"/>
    </row>
    <row r="34" spans="1:9" ht="15">
      <c r="A34" s="10"/>
      <c r="B34" s="14"/>
      <c r="C34" s="11"/>
      <c r="D34" s="12" t="s">
        <v>41</v>
      </c>
      <c r="E34" s="13"/>
      <c r="F34" s="13"/>
      <c r="G34" s="13"/>
      <c r="H34" s="95"/>
      <c r="I34" s="106"/>
    </row>
    <row r="35" spans="1:9" s="94" customFormat="1" ht="15.75">
      <c r="A35" s="111" t="s">
        <v>53</v>
      </c>
      <c r="B35" s="93" t="s">
        <v>54</v>
      </c>
      <c r="C35" s="60"/>
      <c r="D35" s="61" t="s">
        <v>41</v>
      </c>
      <c r="E35" s="62"/>
      <c r="F35" s="62"/>
      <c r="G35" s="62"/>
      <c r="H35" s="97"/>
      <c r="I35" s="107"/>
    </row>
    <row r="36" spans="1:9" ht="15">
      <c r="A36" s="10" t="s">
        <v>55</v>
      </c>
      <c r="B36" s="14" t="s">
        <v>196</v>
      </c>
      <c r="C36" s="11" t="s">
        <v>97</v>
      </c>
      <c r="D36" s="12">
        <v>355</v>
      </c>
      <c r="E36" s="13">
        <v>14.86</v>
      </c>
      <c r="F36" s="13">
        <v>10.38</v>
      </c>
      <c r="G36" s="13">
        <f aca="true" t="shared" si="4" ref="G36:G47">(F36+E36)*D36</f>
        <v>8960.2</v>
      </c>
      <c r="H36" s="95">
        <f>G36*1.3</f>
        <v>11648.260000000002</v>
      </c>
      <c r="I36" s="106" t="s">
        <v>257</v>
      </c>
    </row>
    <row r="37" spans="1:9" ht="15">
      <c r="A37" s="10"/>
      <c r="B37" s="14" t="s">
        <v>197</v>
      </c>
      <c r="C37" s="11" t="s">
        <v>97</v>
      </c>
      <c r="D37" s="12">
        <v>99</v>
      </c>
      <c r="E37" s="13">
        <v>23.8</v>
      </c>
      <c r="F37" s="13">
        <v>10.38</v>
      </c>
      <c r="G37" s="13">
        <f t="shared" si="4"/>
        <v>3383.82</v>
      </c>
      <c r="H37" s="95">
        <f>G37*1.3</f>
        <v>4398.966</v>
      </c>
      <c r="I37" s="106" t="s">
        <v>362</v>
      </c>
    </row>
    <row r="38" spans="1:9" ht="15">
      <c r="A38" s="10"/>
      <c r="B38" s="14" t="s">
        <v>56</v>
      </c>
      <c r="C38" s="11" t="s">
        <v>99</v>
      </c>
      <c r="D38" s="12">
        <v>2807</v>
      </c>
      <c r="E38" s="13">
        <v>4.63</v>
      </c>
      <c r="F38" s="13">
        <v>0.9</v>
      </c>
      <c r="G38" s="13">
        <f t="shared" si="4"/>
        <v>15522.710000000001</v>
      </c>
      <c r="H38" s="95">
        <f aca="true" t="shared" si="5" ref="H38:H47">G38*1.3</f>
        <v>20179.523</v>
      </c>
      <c r="I38" s="106" t="s">
        <v>258</v>
      </c>
    </row>
    <row r="39" spans="1:9" ht="15">
      <c r="A39" s="10"/>
      <c r="B39" s="14" t="s">
        <v>335</v>
      </c>
      <c r="C39" s="11" t="s">
        <v>98</v>
      </c>
      <c r="D39" s="12">
        <v>35</v>
      </c>
      <c r="E39" s="13">
        <v>256.66</v>
      </c>
      <c r="F39" s="13">
        <v>30</v>
      </c>
      <c r="G39" s="13">
        <f t="shared" si="4"/>
        <v>10033.1</v>
      </c>
      <c r="H39" s="95">
        <f t="shared" si="5"/>
        <v>13043.03</v>
      </c>
      <c r="I39" s="106" t="s">
        <v>363</v>
      </c>
    </row>
    <row r="40" spans="1:9" ht="15">
      <c r="A40" s="10" t="s">
        <v>57</v>
      </c>
      <c r="B40" s="14" t="s">
        <v>239</v>
      </c>
      <c r="C40" s="11" t="s">
        <v>97</v>
      </c>
      <c r="D40" s="12">
        <v>645</v>
      </c>
      <c r="E40" s="13">
        <v>14.86</v>
      </c>
      <c r="F40" s="13">
        <v>10.38</v>
      </c>
      <c r="G40" s="13">
        <f t="shared" si="4"/>
        <v>16279.800000000001</v>
      </c>
      <c r="H40" s="95">
        <f t="shared" si="5"/>
        <v>21163.74</v>
      </c>
      <c r="I40" s="106" t="s">
        <v>257</v>
      </c>
    </row>
    <row r="41" spans="1:9" ht="15">
      <c r="A41" s="10"/>
      <c r="B41" s="14" t="s">
        <v>56</v>
      </c>
      <c r="C41" s="11" t="s">
        <v>99</v>
      </c>
      <c r="D41" s="12">
        <v>3277</v>
      </c>
      <c r="E41" s="13">
        <v>4.63</v>
      </c>
      <c r="F41" s="13">
        <v>0.9</v>
      </c>
      <c r="G41" s="13">
        <f t="shared" si="4"/>
        <v>18121.81</v>
      </c>
      <c r="H41" s="95">
        <f t="shared" si="5"/>
        <v>23558.353000000003</v>
      </c>
      <c r="I41" s="106" t="s">
        <v>258</v>
      </c>
    </row>
    <row r="42" spans="1:9" ht="15">
      <c r="A42" s="10"/>
      <c r="B42" s="14" t="s">
        <v>335</v>
      </c>
      <c r="C42" s="11" t="s">
        <v>98</v>
      </c>
      <c r="D42" s="12">
        <v>50</v>
      </c>
      <c r="E42" s="13">
        <v>256.66</v>
      </c>
      <c r="F42" s="13">
        <v>30</v>
      </c>
      <c r="G42" s="13">
        <f t="shared" si="4"/>
        <v>14333.000000000002</v>
      </c>
      <c r="H42" s="95">
        <f t="shared" si="5"/>
        <v>18632.9</v>
      </c>
      <c r="I42" s="106" t="s">
        <v>363</v>
      </c>
    </row>
    <row r="43" spans="1:9" ht="15">
      <c r="A43" s="10" t="s">
        <v>58</v>
      </c>
      <c r="B43" s="14" t="s">
        <v>361</v>
      </c>
      <c r="C43" s="11" t="s">
        <v>97</v>
      </c>
      <c r="D43" s="12">
        <v>213</v>
      </c>
      <c r="E43" s="13">
        <v>23.8</v>
      </c>
      <c r="F43" s="13">
        <v>10.38</v>
      </c>
      <c r="G43" s="13">
        <f t="shared" si="4"/>
        <v>7280.34</v>
      </c>
      <c r="H43" s="95">
        <f t="shared" si="5"/>
        <v>9464.442000000001</v>
      </c>
      <c r="I43" s="106" t="s">
        <v>362</v>
      </c>
    </row>
    <row r="44" spans="1:9" ht="15">
      <c r="A44" s="10"/>
      <c r="B44" s="14" t="s">
        <v>56</v>
      </c>
      <c r="C44" s="11" t="s">
        <v>99</v>
      </c>
      <c r="D44" s="12">
        <v>1600</v>
      </c>
      <c r="E44" s="13">
        <v>4.63</v>
      </c>
      <c r="F44" s="13">
        <v>0.9</v>
      </c>
      <c r="G44" s="13">
        <f t="shared" si="4"/>
        <v>8848</v>
      </c>
      <c r="H44" s="95">
        <f t="shared" si="5"/>
        <v>11502.4</v>
      </c>
      <c r="I44" s="106" t="s">
        <v>258</v>
      </c>
    </row>
    <row r="45" spans="1:9" ht="15">
      <c r="A45" s="10"/>
      <c r="B45" s="14" t="s">
        <v>335</v>
      </c>
      <c r="C45" s="11" t="s">
        <v>98</v>
      </c>
      <c r="D45" s="12">
        <v>26</v>
      </c>
      <c r="E45" s="13">
        <v>256.66</v>
      </c>
      <c r="F45" s="13">
        <v>30</v>
      </c>
      <c r="G45" s="13">
        <f t="shared" si="4"/>
        <v>7453.160000000001</v>
      </c>
      <c r="H45" s="95">
        <f t="shared" si="5"/>
        <v>9689.108000000002</v>
      </c>
      <c r="I45" s="106" t="s">
        <v>363</v>
      </c>
    </row>
    <row r="46" spans="1:9" ht="15">
      <c r="A46" s="10" t="s">
        <v>59</v>
      </c>
      <c r="B46" s="14" t="s">
        <v>260</v>
      </c>
      <c r="C46" s="11" t="s">
        <v>97</v>
      </c>
      <c r="D46" s="12">
        <v>60</v>
      </c>
      <c r="E46" s="13">
        <v>79.2</v>
      </c>
      <c r="F46" s="13">
        <v>8.7</v>
      </c>
      <c r="G46" s="13">
        <f t="shared" si="4"/>
        <v>5274</v>
      </c>
      <c r="H46" s="95">
        <f t="shared" si="5"/>
        <v>6856.2</v>
      </c>
      <c r="I46" s="106" t="s">
        <v>261</v>
      </c>
    </row>
    <row r="47" spans="1:9" ht="15">
      <c r="A47" s="10" t="s">
        <v>96</v>
      </c>
      <c r="B47" s="14" t="s">
        <v>336</v>
      </c>
      <c r="C47" s="11" t="s">
        <v>81</v>
      </c>
      <c r="D47" s="12">
        <v>440</v>
      </c>
      <c r="E47" s="13">
        <v>2.2</v>
      </c>
      <c r="F47" s="13">
        <v>0.8</v>
      </c>
      <c r="G47" s="13">
        <f t="shared" si="4"/>
        <v>1320</v>
      </c>
      <c r="H47" s="95">
        <f t="shared" si="5"/>
        <v>1716</v>
      </c>
      <c r="I47" s="106"/>
    </row>
    <row r="48" spans="1:9" ht="16.5" thickBot="1">
      <c r="A48" s="116"/>
      <c r="B48" s="117" t="s">
        <v>46</v>
      </c>
      <c r="C48" s="118"/>
      <c r="D48" s="119"/>
      <c r="E48" s="69">
        <f>SUMPRODUCT(E36:E47,D36:D47)</f>
        <v>92071.78</v>
      </c>
      <c r="F48" s="69">
        <f>SUMPRODUCT(F36:F47,D36:D47)</f>
        <v>24738.16</v>
      </c>
      <c r="G48" s="69">
        <f>SUM(G36:G47)</f>
        <v>116809.94</v>
      </c>
      <c r="H48" s="69">
        <f>SUM(H36:H47)</f>
        <v>151852.92200000002</v>
      </c>
      <c r="I48" s="108"/>
    </row>
    <row r="49" spans="1:9" s="94" customFormat="1" ht="16.5" thickTop="1">
      <c r="A49" s="120" t="s">
        <v>60</v>
      </c>
      <c r="B49" s="121" t="s">
        <v>62</v>
      </c>
      <c r="C49" s="122"/>
      <c r="D49" s="79" t="s">
        <v>41</v>
      </c>
      <c r="E49" s="80"/>
      <c r="F49" s="80"/>
      <c r="G49" s="80"/>
      <c r="H49" s="80"/>
      <c r="I49" s="105"/>
    </row>
    <row r="50" spans="1:9" s="94" customFormat="1" ht="15">
      <c r="A50" s="64" t="s">
        <v>102</v>
      </c>
      <c r="B50" s="14" t="s">
        <v>339</v>
      </c>
      <c r="C50" s="60" t="s">
        <v>97</v>
      </c>
      <c r="D50" s="61">
        <v>1036</v>
      </c>
      <c r="E50" s="62">
        <v>16.5</v>
      </c>
      <c r="F50" s="62">
        <v>10.44</v>
      </c>
      <c r="G50" s="13">
        <f>(F50+E50)*D50</f>
        <v>27909.839999999997</v>
      </c>
      <c r="H50" s="95">
        <f>G50*1.3</f>
        <v>36282.791999999994</v>
      </c>
      <c r="I50" s="107" t="s">
        <v>338</v>
      </c>
    </row>
    <row r="51" spans="1:9" ht="15">
      <c r="A51" s="64" t="s">
        <v>337</v>
      </c>
      <c r="B51" s="14" t="s">
        <v>340</v>
      </c>
      <c r="C51" s="11" t="s">
        <v>97</v>
      </c>
      <c r="D51" s="12">
        <v>482</v>
      </c>
      <c r="E51" s="13">
        <v>8.25</v>
      </c>
      <c r="F51" s="13">
        <v>14.62</v>
      </c>
      <c r="G51" s="13">
        <f>(F51+E51)*D51</f>
        <v>11023.339999999998</v>
      </c>
      <c r="H51" s="95">
        <f>G51*1.3</f>
        <v>14330.341999999999</v>
      </c>
      <c r="I51" s="106" t="s">
        <v>338</v>
      </c>
    </row>
    <row r="52" spans="1:9" ht="15.75">
      <c r="A52" s="50"/>
      <c r="B52" s="41" t="s">
        <v>46</v>
      </c>
      <c r="C52" s="48"/>
      <c r="D52" s="49" t="s">
        <v>41</v>
      </c>
      <c r="E52" s="38">
        <f>SUMPRODUCT(E50:E51,D50:D51)</f>
        <v>21070.5</v>
      </c>
      <c r="F52" s="38">
        <f>SUMPRODUCT(F50:F51,D50:D51)</f>
        <v>17862.68</v>
      </c>
      <c r="G52" s="38">
        <f>SUM(G50:G51)</f>
        <v>38933.17999999999</v>
      </c>
      <c r="H52" s="96">
        <f>SUM(H50:H51)</f>
        <v>50613.13399999999</v>
      </c>
      <c r="I52" s="106"/>
    </row>
    <row r="53" spans="1:9" ht="15">
      <c r="A53" s="10"/>
      <c r="B53" s="14"/>
      <c r="C53" s="11"/>
      <c r="D53" s="12" t="s">
        <v>41</v>
      </c>
      <c r="E53" s="13"/>
      <c r="F53" s="13"/>
      <c r="G53" s="13"/>
      <c r="H53" s="95"/>
      <c r="I53" s="106"/>
    </row>
    <row r="54" spans="1:9" s="94" customFormat="1" ht="15.75">
      <c r="A54" s="112" t="s">
        <v>61</v>
      </c>
      <c r="B54" s="93" t="s">
        <v>67</v>
      </c>
      <c r="C54" s="60"/>
      <c r="D54" s="61" t="s">
        <v>41</v>
      </c>
      <c r="E54" s="62"/>
      <c r="F54" s="62"/>
      <c r="G54" s="62"/>
      <c r="H54" s="97"/>
      <c r="I54" s="107"/>
    </row>
    <row r="55" spans="1:9" ht="15">
      <c r="A55" s="113" t="s">
        <v>63</v>
      </c>
      <c r="B55" s="14" t="s">
        <v>69</v>
      </c>
      <c r="C55" s="11" t="s">
        <v>97</v>
      </c>
      <c r="D55" s="12">
        <v>2868</v>
      </c>
      <c r="E55" s="13">
        <v>1.21</v>
      </c>
      <c r="F55" s="13">
        <v>1.3</v>
      </c>
      <c r="G55" s="13">
        <f aca="true" t="shared" si="6" ref="G55:G61">(F55+E55)*D55</f>
        <v>7198.679999999999</v>
      </c>
      <c r="H55" s="95">
        <f aca="true" t="shared" si="7" ref="H55:H61">G55*1.3</f>
        <v>9358.284</v>
      </c>
      <c r="I55" s="106" t="s">
        <v>263</v>
      </c>
    </row>
    <row r="56" spans="1:9" ht="15">
      <c r="A56" s="113" t="s">
        <v>64</v>
      </c>
      <c r="B56" s="14" t="s">
        <v>71</v>
      </c>
      <c r="C56" s="11" t="s">
        <v>97</v>
      </c>
      <c r="D56" s="12">
        <v>2868</v>
      </c>
      <c r="E56" s="13">
        <v>1.2</v>
      </c>
      <c r="F56" s="13">
        <v>6.49</v>
      </c>
      <c r="G56" s="13">
        <f t="shared" si="6"/>
        <v>22054.920000000002</v>
      </c>
      <c r="H56" s="95">
        <f t="shared" si="7"/>
        <v>28671.396000000004</v>
      </c>
      <c r="I56" s="106" t="s">
        <v>264</v>
      </c>
    </row>
    <row r="57" spans="1:9" ht="15">
      <c r="A57" s="113" t="s">
        <v>65</v>
      </c>
      <c r="B57" s="14" t="s">
        <v>72</v>
      </c>
      <c r="C57" s="11" t="s">
        <v>97</v>
      </c>
      <c r="D57" s="12">
        <v>2868</v>
      </c>
      <c r="E57" s="13">
        <v>1.45</v>
      </c>
      <c r="F57" s="13">
        <v>6.49</v>
      </c>
      <c r="G57" s="13">
        <f t="shared" si="6"/>
        <v>22771.920000000002</v>
      </c>
      <c r="H57" s="95">
        <f t="shared" si="7"/>
        <v>29603.496000000003</v>
      </c>
      <c r="I57" s="106" t="s">
        <v>265</v>
      </c>
    </row>
    <row r="58" spans="1:9" ht="15">
      <c r="A58" s="113" t="s">
        <v>124</v>
      </c>
      <c r="B58" s="14" t="s">
        <v>341</v>
      </c>
      <c r="C58" s="11" t="s">
        <v>97</v>
      </c>
      <c r="D58" s="12">
        <v>35</v>
      </c>
      <c r="E58" s="13">
        <v>0.9</v>
      </c>
      <c r="F58" s="13">
        <v>0.3</v>
      </c>
      <c r="G58" s="13">
        <f t="shared" si="6"/>
        <v>42</v>
      </c>
      <c r="H58" s="95">
        <f t="shared" si="7"/>
        <v>54.6</v>
      </c>
      <c r="I58" s="106"/>
    </row>
    <row r="59" spans="1:9" ht="15">
      <c r="A59" s="113" t="s">
        <v>128</v>
      </c>
      <c r="B59" s="14" t="s">
        <v>198</v>
      </c>
      <c r="C59" s="11" t="s">
        <v>97</v>
      </c>
      <c r="D59" s="12">
        <v>35</v>
      </c>
      <c r="E59" s="13">
        <v>6.28</v>
      </c>
      <c r="F59" s="13">
        <v>6.26</v>
      </c>
      <c r="G59" s="13">
        <f t="shared" si="6"/>
        <v>438.9</v>
      </c>
      <c r="H59" s="95">
        <f t="shared" si="7"/>
        <v>570.5699999999999</v>
      </c>
      <c r="I59" s="106" t="s">
        <v>266</v>
      </c>
    </row>
    <row r="60" spans="1:9" ht="15">
      <c r="A60" s="113" t="s">
        <v>199</v>
      </c>
      <c r="B60" s="59" t="s">
        <v>229</v>
      </c>
      <c r="C60" s="11" t="s">
        <v>97</v>
      </c>
      <c r="D60" s="61">
        <v>130</v>
      </c>
      <c r="E60" s="62">
        <v>18.83</v>
      </c>
      <c r="F60" s="62">
        <v>12</v>
      </c>
      <c r="G60" s="13">
        <f t="shared" si="6"/>
        <v>4007.8999999999996</v>
      </c>
      <c r="H60" s="97">
        <f t="shared" si="7"/>
        <v>5210.2699999999995</v>
      </c>
      <c r="I60" s="106" t="s">
        <v>267</v>
      </c>
    </row>
    <row r="61" spans="1:9" ht="15">
      <c r="A61" s="113" t="s">
        <v>245</v>
      </c>
      <c r="B61" s="59" t="s">
        <v>345</v>
      </c>
      <c r="C61" s="11" t="s">
        <v>97</v>
      </c>
      <c r="D61" s="61">
        <v>270</v>
      </c>
      <c r="E61" s="62">
        <v>76.39</v>
      </c>
      <c r="F61" s="62">
        <v>16</v>
      </c>
      <c r="G61" s="13">
        <f t="shared" si="6"/>
        <v>24945.3</v>
      </c>
      <c r="H61" s="97">
        <f t="shared" si="7"/>
        <v>32428.89</v>
      </c>
      <c r="I61" s="106" t="s">
        <v>346</v>
      </c>
    </row>
    <row r="62" spans="1:9" ht="15.75">
      <c r="A62" s="50"/>
      <c r="B62" s="41" t="s">
        <v>46</v>
      </c>
      <c r="C62" s="48"/>
      <c r="D62" s="49"/>
      <c r="E62" s="38">
        <f>SUMPRODUCT(E55:E61,D55:D61)</f>
        <v>34394.979999999996</v>
      </c>
      <c r="F62" s="38">
        <f>SUMPRODUCT(F55:F61,D55:D61)</f>
        <v>47064.64</v>
      </c>
      <c r="G62" s="38">
        <f>SUM(G55:G61)</f>
        <v>81459.62000000001</v>
      </c>
      <c r="H62" s="96">
        <f>SUM(H55:H61)</f>
        <v>105897.50600000002</v>
      </c>
      <c r="I62" s="106"/>
    </row>
    <row r="63" spans="1:9" ht="15.75">
      <c r="A63" s="114"/>
      <c r="B63" s="35"/>
      <c r="C63" s="35"/>
      <c r="D63" s="36"/>
      <c r="E63" s="37"/>
      <c r="F63" s="37"/>
      <c r="G63" s="37"/>
      <c r="H63" s="96"/>
      <c r="I63" s="106"/>
    </row>
    <row r="64" spans="1:9" s="94" customFormat="1" ht="15.75">
      <c r="A64" s="112" t="s">
        <v>66</v>
      </c>
      <c r="B64" s="93" t="s">
        <v>74</v>
      </c>
      <c r="C64" s="60"/>
      <c r="D64" s="61"/>
      <c r="E64" s="62"/>
      <c r="F64" s="62"/>
      <c r="G64" s="62"/>
      <c r="H64" s="97"/>
      <c r="I64" s="107"/>
    </row>
    <row r="65" spans="1:9" ht="15">
      <c r="A65" s="113" t="s">
        <v>68</v>
      </c>
      <c r="B65" s="91" t="s">
        <v>200</v>
      </c>
      <c r="C65" s="11" t="s">
        <v>97</v>
      </c>
      <c r="D65" s="12">
        <v>1200</v>
      </c>
      <c r="E65" s="13">
        <v>13.66</v>
      </c>
      <c r="F65" s="13">
        <v>1.8</v>
      </c>
      <c r="G65" s="13">
        <f aca="true" t="shared" si="8" ref="G65:G72">(F65+E65)*D65</f>
        <v>18552</v>
      </c>
      <c r="H65" s="95">
        <f aca="true" t="shared" si="9" ref="H65:H72">G65*1.3</f>
        <v>24117.600000000002</v>
      </c>
      <c r="I65" s="106" t="s">
        <v>268</v>
      </c>
    </row>
    <row r="66" spans="1:9" ht="15">
      <c r="A66" s="113" t="s">
        <v>70</v>
      </c>
      <c r="B66" s="14" t="s">
        <v>201</v>
      </c>
      <c r="C66" s="11" t="s">
        <v>97</v>
      </c>
      <c r="D66" s="12">
        <v>1200</v>
      </c>
      <c r="E66" s="13">
        <v>6.96</v>
      </c>
      <c r="F66" s="13">
        <v>10.38</v>
      </c>
      <c r="G66" s="13">
        <f t="shared" si="8"/>
        <v>20808</v>
      </c>
      <c r="H66" s="95">
        <f t="shared" si="9"/>
        <v>27050.4</v>
      </c>
      <c r="I66" s="106"/>
    </row>
    <row r="67" spans="1:9" ht="15">
      <c r="A67" s="113" t="s">
        <v>225</v>
      </c>
      <c r="B67" s="59" t="s">
        <v>227</v>
      </c>
      <c r="C67" s="60" t="s">
        <v>97</v>
      </c>
      <c r="D67" s="61">
        <v>150</v>
      </c>
      <c r="E67" s="62">
        <v>15.6</v>
      </c>
      <c r="F67" s="62">
        <v>12</v>
      </c>
      <c r="G67" s="62">
        <f t="shared" si="8"/>
        <v>4140</v>
      </c>
      <c r="H67" s="97">
        <f t="shared" si="9"/>
        <v>5382</v>
      </c>
      <c r="I67" s="109" t="s">
        <v>269</v>
      </c>
    </row>
    <row r="68" spans="1:9" ht="15">
      <c r="A68" s="113" t="s">
        <v>226</v>
      </c>
      <c r="B68" s="59" t="s">
        <v>228</v>
      </c>
      <c r="C68" s="60" t="s">
        <v>82</v>
      </c>
      <c r="D68" s="61">
        <v>346</v>
      </c>
      <c r="E68" s="62">
        <v>1.56</v>
      </c>
      <c r="F68" s="62">
        <v>1.2</v>
      </c>
      <c r="G68" s="62">
        <f t="shared" si="8"/>
        <v>954.9599999999999</v>
      </c>
      <c r="H68" s="97">
        <f t="shared" si="9"/>
        <v>1241.4479999999999</v>
      </c>
      <c r="I68" s="109" t="s">
        <v>270</v>
      </c>
    </row>
    <row r="69" spans="1:9" ht="15">
      <c r="A69" s="113" t="s">
        <v>247</v>
      </c>
      <c r="B69" s="91" t="s">
        <v>246</v>
      </c>
      <c r="C69" s="11" t="s">
        <v>97</v>
      </c>
      <c r="D69" s="12">
        <v>210</v>
      </c>
      <c r="E69" s="13">
        <v>18.22</v>
      </c>
      <c r="F69" s="13">
        <v>2.4</v>
      </c>
      <c r="G69" s="13">
        <f t="shared" si="8"/>
        <v>4330.2</v>
      </c>
      <c r="H69" s="95">
        <f t="shared" si="9"/>
        <v>5629.26</v>
      </c>
      <c r="I69" s="106" t="s">
        <v>268</v>
      </c>
    </row>
    <row r="70" spans="1:9" ht="15">
      <c r="A70" s="113" t="s">
        <v>248</v>
      </c>
      <c r="B70" s="59" t="s">
        <v>342</v>
      </c>
      <c r="C70" s="60" t="s">
        <v>81</v>
      </c>
      <c r="D70" s="61">
        <v>3</v>
      </c>
      <c r="E70" s="62">
        <v>37.38</v>
      </c>
      <c r="F70" s="62">
        <v>4.5</v>
      </c>
      <c r="G70" s="13">
        <f t="shared" si="8"/>
        <v>125.64000000000001</v>
      </c>
      <c r="H70" s="97">
        <f t="shared" si="9"/>
        <v>163.33200000000002</v>
      </c>
      <c r="I70" s="106" t="s">
        <v>324</v>
      </c>
    </row>
    <row r="71" spans="1:9" ht="15">
      <c r="A71" s="113" t="s">
        <v>249</v>
      </c>
      <c r="B71" s="59" t="s">
        <v>343</v>
      </c>
      <c r="C71" s="60" t="s">
        <v>81</v>
      </c>
      <c r="D71" s="61">
        <v>10</v>
      </c>
      <c r="E71" s="62">
        <v>74.77</v>
      </c>
      <c r="F71" s="62">
        <v>9</v>
      </c>
      <c r="G71" s="13">
        <f t="shared" si="8"/>
        <v>837.6999999999999</v>
      </c>
      <c r="H71" s="97">
        <f t="shared" si="9"/>
        <v>1089.01</v>
      </c>
      <c r="I71" s="106" t="s">
        <v>324</v>
      </c>
    </row>
    <row r="72" spans="1:9" ht="15">
      <c r="A72" s="113" t="s">
        <v>250</v>
      </c>
      <c r="B72" s="59" t="s">
        <v>344</v>
      </c>
      <c r="C72" s="60" t="s">
        <v>81</v>
      </c>
      <c r="D72" s="61">
        <v>76</v>
      </c>
      <c r="E72" s="62">
        <v>18.69</v>
      </c>
      <c r="F72" s="62">
        <v>2.25</v>
      </c>
      <c r="G72" s="13">
        <f t="shared" si="8"/>
        <v>1591.44</v>
      </c>
      <c r="H72" s="97">
        <f t="shared" si="9"/>
        <v>2068.8720000000003</v>
      </c>
      <c r="I72" s="106" t="s">
        <v>324</v>
      </c>
    </row>
    <row r="73" spans="1:9" ht="15.75">
      <c r="A73" s="50"/>
      <c r="B73" s="41" t="s">
        <v>46</v>
      </c>
      <c r="C73" s="48"/>
      <c r="D73" s="49"/>
      <c r="E73" s="38">
        <f>SUMPRODUCT(E65:E72,D65:D72)</f>
        <v>33730.24</v>
      </c>
      <c r="F73" s="38">
        <f>SUMPRODUCT(F65:F72,D65:D72)</f>
        <v>17609.7</v>
      </c>
      <c r="G73" s="38">
        <f>SUM(G65:G72)</f>
        <v>51339.939999999995</v>
      </c>
      <c r="H73" s="96">
        <f>SUM(H65:H72)</f>
        <v>66741.922</v>
      </c>
      <c r="I73" s="106"/>
    </row>
    <row r="74" spans="1:9" ht="15.75">
      <c r="A74" s="10"/>
      <c r="B74" s="41"/>
      <c r="C74" s="11"/>
      <c r="D74" s="12"/>
      <c r="E74" s="13"/>
      <c r="F74" s="38"/>
      <c r="G74" s="38"/>
      <c r="H74" s="96"/>
      <c r="I74" s="106"/>
    </row>
    <row r="75" spans="1:9" s="94" customFormat="1" ht="15.75">
      <c r="A75" s="112" t="s">
        <v>73</v>
      </c>
      <c r="B75" s="93" t="s">
        <v>4</v>
      </c>
      <c r="C75" s="60"/>
      <c r="D75" s="61"/>
      <c r="E75" s="62"/>
      <c r="F75" s="62"/>
      <c r="G75" s="62"/>
      <c r="H75" s="97"/>
      <c r="I75" s="107"/>
    </row>
    <row r="76" spans="1:9" ht="15.75">
      <c r="A76" s="115"/>
      <c r="B76" s="41" t="s">
        <v>207</v>
      </c>
      <c r="C76" s="11"/>
      <c r="D76" s="12"/>
      <c r="E76" s="13"/>
      <c r="F76" s="13"/>
      <c r="G76" s="13"/>
      <c r="H76" s="95"/>
      <c r="I76" s="106"/>
    </row>
    <row r="77" spans="1:9" ht="15">
      <c r="A77" s="10" t="s">
        <v>75</v>
      </c>
      <c r="B77" s="14" t="s">
        <v>360</v>
      </c>
      <c r="C77" s="11" t="s">
        <v>81</v>
      </c>
      <c r="D77" s="12">
        <v>1</v>
      </c>
      <c r="E77" s="13">
        <v>450</v>
      </c>
      <c r="F77" s="13">
        <f aca="true" t="shared" si="10" ref="F77:F128">E77*0.15</f>
        <v>67.5</v>
      </c>
      <c r="G77" s="13">
        <f>(F77+E77)*D77</f>
        <v>517.5</v>
      </c>
      <c r="H77" s="95">
        <f aca="true" t="shared" si="11" ref="H77:H123">G77*1.3</f>
        <v>672.75</v>
      </c>
      <c r="I77" s="106"/>
    </row>
    <row r="78" spans="1:9" ht="15">
      <c r="A78" s="10" t="s">
        <v>76</v>
      </c>
      <c r="B78" s="14" t="s">
        <v>367</v>
      </c>
      <c r="C78" s="11" t="s">
        <v>81</v>
      </c>
      <c r="D78" s="12">
        <v>1</v>
      </c>
      <c r="E78" s="13">
        <v>1100</v>
      </c>
      <c r="F78" s="13">
        <f t="shared" si="10"/>
        <v>165</v>
      </c>
      <c r="G78" s="13">
        <f>(F78+E78)*D78</f>
        <v>1265</v>
      </c>
      <c r="H78" s="97">
        <f t="shared" si="11"/>
        <v>1644.5</v>
      </c>
      <c r="I78" s="106"/>
    </row>
    <row r="79" spans="1:9" ht="15">
      <c r="A79" s="10" t="s">
        <v>77</v>
      </c>
      <c r="B79" s="14" t="s">
        <v>368</v>
      </c>
      <c r="C79" s="11" t="s">
        <v>81</v>
      </c>
      <c r="D79" s="12">
        <v>3</v>
      </c>
      <c r="E79" s="13">
        <v>8.28</v>
      </c>
      <c r="F79" s="13">
        <f t="shared" si="10"/>
        <v>1.2419999999999998</v>
      </c>
      <c r="G79" s="13">
        <f>(F79+E79)*D79</f>
        <v>28.565999999999995</v>
      </c>
      <c r="H79" s="97">
        <f t="shared" si="11"/>
        <v>37.135799999999996</v>
      </c>
      <c r="I79" s="106"/>
    </row>
    <row r="80" spans="1:9" ht="15">
      <c r="A80" s="10" t="s">
        <v>78</v>
      </c>
      <c r="B80" s="14" t="s">
        <v>1</v>
      </c>
      <c r="C80" s="11" t="s">
        <v>81</v>
      </c>
      <c r="D80" s="12">
        <v>3</v>
      </c>
      <c r="E80" s="13">
        <v>11.28</v>
      </c>
      <c r="F80" s="13">
        <f t="shared" si="10"/>
        <v>1.692</v>
      </c>
      <c r="G80" s="13">
        <f aca="true" t="shared" si="12" ref="G80:G115">(F80+E80)*D80</f>
        <v>38.916</v>
      </c>
      <c r="H80" s="95">
        <f t="shared" si="11"/>
        <v>50.590799999999994</v>
      </c>
      <c r="I80" s="106" t="s">
        <v>271</v>
      </c>
    </row>
    <row r="81" spans="1:9" ht="15">
      <c r="A81" s="10" t="s">
        <v>79</v>
      </c>
      <c r="B81" s="14" t="s">
        <v>2</v>
      </c>
      <c r="C81" s="11" t="s">
        <v>81</v>
      </c>
      <c r="D81" s="12">
        <v>3</v>
      </c>
      <c r="E81" s="13">
        <v>25.62</v>
      </c>
      <c r="F81" s="13">
        <f t="shared" si="10"/>
        <v>3.843</v>
      </c>
      <c r="G81" s="13">
        <f t="shared" si="12"/>
        <v>88.38900000000001</v>
      </c>
      <c r="H81" s="95">
        <f t="shared" si="11"/>
        <v>114.90570000000001</v>
      </c>
      <c r="I81" s="106" t="s">
        <v>272</v>
      </c>
    </row>
    <row r="82" spans="1:9" ht="15">
      <c r="A82" s="10" t="s">
        <v>106</v>
      </c>
      <c r="B82" s="14" t="s">
        <v>30</v>
      </c>
      <c r="C82" s="11" t="s">
        <v>81</v>
      </c>
      <c r="D82" s="12">
        <v>3</v>
      </c>
      <c r="E82" s="13">
        <v>34.92</v>
      </c>
      <c r="F82" s="13">
        <f t="shared" si="10"/>
        <v>5.238</v>
      </c>
      <c r="G82" s="13">
        <f t="shared" si="12"/>
        <v>120.474</v>
      </c>
      <c r="H82" s="95">
        <f t="shared" si="11"/>
        <v>156.61620000000002</v>
      </c>
      <c r="I82" s="106" t="s">
        <v>273</v>
      </c>
    </row>
    <row r="83" spans="1:9" ht="15">
      <c r="A83" s="10" t="s">
        <v>107</v>
      </c>
      <c r="B83" s="14" t="s">
        <v>3</v>
      </c>
      <c r="C83" s="11" t="s">
        <v>81</v>
      </c>
      <c r="D83" s="12">
        <v>1</v>
      </c>
      <c r="E83" s="13">
        <v>76.2</v>
      </c>
      <c r="F83" s="13">
        <f t="shared" si="10"/>
        <v>11.43</v>
      </c>
      <c r="G83" s="13">
        <f t="shared" si="12"/>
        <v>87.63</v>
      </c>
      <c r="H83" s="95">
        <f t="shared" si="11"/>
        <v>113.919</v>
      </c>
      <c r="I83" s="106" t="s">
        <v>274</v>
      </c>
    </row>
    <row r="84" spans="1:9" ht="15">
      <c r="A84" s="10" t="s">
        <v>108</v>
      </c>
      <c r="B84" s="14" t="s">
        <v>208</v>
      </c>
      <c r="C84" s="11" t="s">
        <v>81</v>
      </c>
      <c r="D84" s="12">
        <v>2</v>
      </c>
      <c r="E84" s="13">
        <v>1.43</v>
      </c>
      <c r="F84" s="13">
        <f t="shared" si="10"/>
        <v>0.2145</v>
      </c>
      <c r="G84" s="13">
        <f t="shared" si="12"/>
        <v>3.2889999999999997</v>
      </c>
      <c r="H84" s="95">
        <f t="shared" si="11"/>
        <v>4.2757</v>
      </c>
      <c r="I84" s="106" t="s">
        <v>275</v>
      </c>
    </row>
    <row r="85" spans="1:9" ht="15">
      <c r="A85" s="10" t="s">
        <v>125</v>
      </c>
      <c r="B85" s="14" t="s">
        <v>371</v>
      </c>
      <c r="C85" s="11" t="s">
        <v>81</v>
      </c>
      <c r="D85" s="12">
        <v>5</v>
      </c>
      <c r="E85" s="13">
        <v>1.17</v>
      </c>
      <c r="F85" s="13">
        <f t="shared" si="10"/>
        <v>0.1755</v>
      </c>
      <c r="G85" s="13">
        <f t="shared" si="12"/>
        <v>6.727499999999999</v>
      </c>
      <c r="H85" s="97">
        <f t="shared" si="11"/>
        <v>8.74575</v>
      </c>
      <c r="I85" s="106" t="s">
        <v>386</v>
      </c>
    </row>
    <row r="86" spans="1:9" ht="15">
      <c r="A86" s="10" t="s">
        <v>127</v>
      </c>
      <c r="B86" s="14" t="s">
        <v>206</v>
      </c>
      <c r="C86" s="11" t="s">
        <v>81</v>
      </c>
      <c r="D86" s="12">
        <v>5</v>
      </c>
      <c r="E86" s="13">
        <v>1.57</v>
      </c>
      <c r="F86" s="13">
        <f t="shared" si="10"/>
        <v>0.2355</v>
      </c>
      <c r="G86" s="13">
        <f t="shared" si="12"/>
        <v>9.0275</v>
      </c>
      <c r="H86" s="95">
        <f t="shared" si="11"/>
        <v>11.73575</v>
      </c>
      <c r="I86" s="106" t="s">
        <v>276</v>
      </c>
    </row>
    <row r="87" spans="1:9" ht="15">
      <c r="A87" s="10" t="s">
        <v>129</v>
      </c>
      <c r="B87" s="14" t="s">
        <v>31</v>
      </c>
      <c r="C87" s="11" t="s">
        <v>81</v>
      </c>
      <c r="D87" s="12">
        <v>3</v>
      </c>
      <c r="E87" s="13">
        <v>3.41</v>
      </c>
      <c r="F87" s="13">
        <f t="shared" si="10"/>
        <v>0.5115</v>
      </c>
      <c r="G87" s="13">
        <f t="shared" si="12"/>
        <v>11.7645</v>
      </c>
      <c r="H87" s="95">
        <f t="shared" si="11"/>
        <v>15.29385</v>
      </c>
      <c r="I87" s="106" t="s">
        <v>277</v>
      </c>
    </row>
    <row r="88" spans="1:9" ht="15">
      <c r="A88" s="10" t="s">
        <v>130</v>
      </c>
      <c r="B88" s="14" t="s">
        <v>32</v>
      </c>
      <c r="C88" s="11" t="s">
        <v>81</v>
      </c>
      <c r="D88" s="12">
        <v>3</v>
      </c>
      <c r="E88" s="13">
        <v>6.02</v>
      </c>
      <c r="F88" s="13">
        <f t="shared" si="10"/>
        <v>0.9029999999999999</v>
      </c>
      <c r="G88" s="13">
        <f t="shared" si="12"/>
        <v>20.769</v>
      </c>
      <c r="H88" s="95">
        <f t="shared" si="11"/>
        <v>26.999699999999997</v>
      </c>
      <c r="I88" s="106" t="s">
        <v>278</v>
      </c>
    </row>
    <row r="89" spans="1:9" ht="15">
      <c r="A89" s="10" t="s">
        <v>131</v>
      </c>
      <c r="B89" s="14" t="s">
        <v>33</v>
      </c>
      <c r="C89" s="11" t="s">
        <v>81</v>
      </c>
      <c r="D89" s="12">
        <v>1</v>
      </c>
      <c r="E89" s="13">
        <v>17.52</v>
      </c>
      <c r="F89" s="13">
        <f t="shared" si="10"/>
        <v>2.6279999999999997</v>
      </c>
      <c r="G89" s="13">
        <f t="shared" si="12"/>
        <v>20.148</v>
      </c>
      <c r="H89" s="95">
        <f t="shared" si="11"/>
        <v>26.1924</v>
      </c>
      <c r="I89" s="106" t="s">
        <v>279</v>
      </c>
    </row>
    <row r="90" spans="1:9" ht="15">
      <c r="A90" s="10" t="s">
        <v>132</v>
      </c>
      <c r="B90" s="14" t="s">
        <v>370</v>
      </c>
      <c r="C90" s="11" t="s">
        <v>81</v>
      </c>
      <c r="D90" s="12">
        <v>2</v>
      </c>
      <c r="E90" s="13">
        <v>0.38</v>
      </c>
      <c r="F90" s="13">
        <f t="shared" si="10"/>
        <v>0.056999999999999995</v>
      </c>
      <c r="G90" s="13">
        <f t="shared" si="12"/>
        <v>0.874</v>
      </c>
      <c r="H90" s="97">
        <f t="shared" si="11"/>
        <v>1.1362</v>
      </c>
      <c r="I90" s="106" t="s">
        <v>387</v>
      </c>
    </row>
    <row r="91" spans="1:9" ht="15">
      <c r="A91" s="10" t="s">
        <v>133</v>
      </c>
      <c r="B91" s="14" t="s">
        <v>209</v>
      </c>
      <c r="C91" s="11" t="s">
        <v>81</v>
      </c>
      <c r="D91" s="12">
        <v>2</v>
      </c>
      <c r="E91" s="13">
        <v>2.57</v>
      </c>
      <c r="F91" s="13">
        <f t="shared" si="10"/>
        <v>0.38549999999999995</v>
      </c>
      <c r="G91" s="13">
        <f t="shared" si="12"/>
        <v>5.911</v>
      </c>
      <c r="H91" s="95">
        <f t="shared" si="11"/>
        <v>7.6842999999999995</v>
      </c>
      <c r="I91" s="106" t="s">
        <v>280</v>
      </c>
    </row>
    <row r="92" spans="1:9" ht="15">
      <c r="A92" s="10" t="s">
        <v>134</v>
      </c>
      <c r="B92" s="14" t="s">
        <v>376</v>
      </c>
      <c r="C92" s="11" t="s">
        <v>81</v>
      </c>
      <c r="D92" s="12">
        <v>2</v>
      </c>
      <c r="E92" s="13">
        <v>6.82</v>
      </c>
      <c r="F92" s="13">
        <f t="shared" si="10"/>
        <v>1.023</v>
      </c>
      <c r="G92" s="13">
        <f t="shared" si="12"/>
        <v>15.686</v>
      </c>
      <c r="H92" s="95">
        <f t="shared" si="11"/>
        <v>20.3918</v>
      </c>
      <c r="I92" s="106" t="s">
        <v>388</v>
      </c>
    </row>
    <row r="93" spans="1:9" ht="15.75" thickBot="1">
      <c r="A93" s="55" t="s">
        <v>135</v>
      </c>
      <c r="B93" s="20" t="s">
        <v>369</v>
      </c>
      <c r="C93" s="123" t="s">
        <v>81</v>
      </c>
      <c r="D93" s="21">
        <v>1</v>
      </c>
      <c r="E93" s="22">
        <v>6.28</v>
      </c>
      <c r="F93" s="22">
        <f t="shared" si="10"/>
        <v>0.942</v>
      </c>
      <c r="G93" s="22">
        <f t="shared" si="12"/>
        <v>7.222</v>
      </c>
      <c r="H93" s="22">
        <f t="shared" si="11"/>
        <v>9.3886</v>
      </c>
      <c r="I93" s="108"/>
    </row>
    <row r="94" spans="1:9" ht="15.75" thickTop="1">
      <c r="A94" s="56" t="s">
        <v>136</v>
      </c>
      <c r="B94" s="57" t="s">
        <v>375</v>
      </c>
      <c r="C94" s="124" t="s">
        <v>81</v>
      </c>
      <c r="D94" s="45">
        <v>1</v>
      </c>
      <c r="E94" s="46">
        <v>32.34</v>
      </c>
      <c r="F94" s="46">
        <f t="shared" si="10"/>
        <v>4.851</v>
      </c>
      <c r="G94" s="46">
        <f t="shared" si="12"/>
        <v>37.191</v>
      </c>
      <c r="H94" s="46">
        <f t="shared" si="11"/>
        <v>48.3483</v>
      </c>
      <c r="I94" s="125" t="s">
        <v>389</v>
      </c>
    </row>
    <row r="95" spans="1:9" ht="15">
      <c r="A95" s="10" t="s">
        <v>137</v>
      </c>
      <c r="B95" s="14" t="s">
        <v>373</v>
      </c>
      <c r="C95" s="11" t="s">
        <v>81</v>
      </c>
      <c r="D95" s="12">
        <v>3</v>
      </c>
      <c r="E95" s="13">
        <v>1.73</v>
      </c>
      <c r="F95" s="13">
        <f t="shared" si="10"/>
        <v>0.2595</v>
      </c>
      <c r="G95" s="13">
        <f t="shared" si="12"/>
        <v>5.968500000000001</v>
      </c>
      <c r="H95" s="95">
        <f t="shared" si="11"/>
        <v>7.759050000000001</v>
      </c>
      <c r="I95" s="106" t="s">
        <v>390</v>
      </c>
    </row>
    <row r="96" spans="1:9" ht="15">
      <c r="A96" s="10" t="s">
        <v>138</v>
      </c>
      <c r="B96" s="14" t="s">
        <v>210</v>
      </c>
      <c r="C96" s="11" t="s">
        <v>81</v>
      </c>
      <c r="D96" s="12">
        <v>1</v>
      </c>
      <c r="E96" s="13">
        <v>0.41</v>
      </c>
      <c r="F96" s="13">
        <f t="shared" si="10"/>
        <v>0.06149999999999999</v>
      </c>
      <c r="G96" s="13">
        <f t="shared" si="12"/>
        <v>0.4715</v>
      </c>
      <c r="H96" s="95">
        <f t="shared" si="11"/>
        <v>0.61295</v>
      </c>
      <c r="I96" s="106" t="s">
        <v>281</v>
      </c>
    </row>
    <row r="97" spans="1:9" ht="15">
      <c r="A97" s="10" t="s">
        <v>139</v>
      </c>
      <c r="B97" s="14" t="s">
        <v>240</v>
      </c>
      <c r="C97" s="11" t="s">
        <v>81</v>
      </c>
      <c r="D97" s="12">
        <v>1</v>
      </c>
      <c r="E97" s="13">
        <v>1.06</v>
      </c>
      <c r="F97" s="13">
        <f t="shared" si="10"/>
        <v>0.159</v>
      </c>
      <c r="G97" s="13">
        <f t="shared" si="12"/>
        <v>1.219</v>
      </c>
      <c r="H97" s="95">
        <f t="shared" si="11"/>
        <v>1.5847000000000002</v>
      </c>
      <c r="I97" s="106" t="s">
        <v>282</v>
      </c>
    </row>
    <row r="98" spans="1:9" ht="15">
      <c r="A98" s="10" t="s">
        <v>140</v>
      </c>
      <c r="B98" s="14" t="s">
        <v>377</v>
      </c>
      <c r="C98" s="11" t="s">
        <v>81</v>
      </c>
      <c r="D98" s="12">
        <v>1</v>
      </c>
      <c r="E98" s="13">
        <v>1.99</v>
      </c>
      <c r="F98" s="13">
        <f t="shared" si="10"/>
        <v>0.2985</v>
      </c>
      <c r="G98" s="13">
        <f t="shared" si="12"/>
        <v>2.2885</v>
      </c>
      <c r="H98" s="95">
        <f t="shared" si="11"/>
        <v>2.97505</v>
      </c>
      <c r="I98" s="106" t="s">
        <v>391</v>
      </c>
    </row>
    <row r="99" spans="1:9" ht="15">
      <c r="A99" s="10" t="s">
        <v>141</v>
      </c>
      <c r="B99" s="14" t="s">
        <v>372</v>
      </c>
      <c r="C99" s="11" t="s">
        <v>81</v>
      </c>
      <c r="D99" s="12">
        <v>1</v>
      </c>
      <c r="E99" s="13">
        <v>0.3</v>
      </c>
      <c r="F99" s="13">
        <f t="shared" si="10"/>
        <v>0.045</v>
      </c>
      <c r="G99" s="13">
        <f t="shared" si="12"/>
        <v>0.345</v>
      </c>
      <c r="H99" s="95">
        <f t="shared" si="11"/>
        <v>0.44849999999999995</v>
      </c>
      <c r="I99" s="106" t="s">
        <v>392</v>
      </c>
    </row>
    <row r="100" spans="1:9" ht="15">
      <c r="A100" s="10" t="s">
        <v>142</v>
      </c>
      <c r="B100" s="14" t="s">
        <v>374</v>
      </c>
      <c r="C100" s="11" t="s">
        <v>81</v>
      </c>
      <c r="D100" s="12">
        <v>3</v>
      </c>
      <c r="E100" s="13">
        <v>1.35</v>
      </c>
      <c r="F100" s="13">
        <f t="shared" si="10"/>
        <v>0.2025</v>
      </c>
      <c r="G100" s="13">
        <f t="shared" si="12"/>
        <v>4.657500000000001</v>
      </c>
      <c r="H100" s="95">
        <f t="shared" si="11"/>
        <v>6.054750000000001</v>
      </c>
      <c r="I100" s="106" t="s">
        <v>393</v>
      </c>
    </row>
    <row r="101" spans="1:9" ht="15">
      <c r="A101" s="10" t="s">
        <v>143</v>
      </c>
      <c r="B101" s="14" t="s">
        <v>380</v>
      </c>
      <c r="C101" s="11" t="s">
        <v>81</v>
      </c>
      <c r="D101" s="12">
        <v>8</v>
      </c>
      <c r="E101" s="13">
        <v>4.1</v>
      </c>
      <c r="F101" s="13">
        <f t="shared" si="10"/>
        <v>0.6149999999999999</v>
      </c>
      <c r="G101" s="13">
        <f t="shared" si="12"/>
        <v>37.72</v>
      </c>
      <c r="H101" s="95">
        <f t="shared" si="11"/>
        <v>49.036</v>
      </c>
      <c r="I101" s="106" t="s">
        <v>394</v>
      </c>
    </row>
    <row r="102" spans="1:9" ht="15">
      <c r="A102" s="10" t="s">
        <v>144</v>
      </c>
      <c r="B102" s="14" t="s">
        <v>211</v>
      </c>
      <c r="C102" s="11" t="s">
        <v>81</v>
      </c>
      <c r="D102" s="12">
        <v>5</v>
      </c>
      <c r="E102" s="13">
        <v>0.65</v>
      </c>
      <c r="F102" s="13">
        <f t="shared" si="10"/>
        <v>0.0975</v>
      </c>
      <c r="G102" s="13">
        <f t="shared" si="12"/>
        <v>3.7375000000000003</v>
      </c>
      <c r="H102" s="95">
        <f t="shared" si="11"/>
        <v>4.858750000000001</v>
      </c>
      <c r="I102" s="106" t="s">
        <v>283</v>
      </c>
    </row>
    <row r="103" spans="1:9" ht="15">
      <c r="A103" s="10" t="s">
        <v>145</v>
      </c>
      <c r="B103" s="14" t="s">
        <v>20</v>
      </c>
      <c r="C103" s="11" t="s">
        <v>81</v>
      </c>
      <c r="D103" s="12">
        <v>1</v>
      </c>
      <c r="E103" s="13">
        <v>1.94</v>
      </c>
      <c r="F103" s="13">
        <f t="shared" si="10"/>
        <v>0.291</v>
      </c>
      <c r="G103" s="13">
        <f t="shared" si="12"/>
        <v>2.231</v>
      </c>
      <c r="H103" s="95">
        <f t="shared" si="11"/>
        <v>2.9003</v>
      </c>
      <c r="I103" s="106" t="s">
        <v>284</v>
      </c>
    </row>
    <row r="104" spans="1:9" ht="15">
      <c r="A104" s="10" t="s">
        <v>146</v>
      </c>
      <c r="B104" s="14" t="s">
        <v>212</v>
      </c>
      <c r="C104" s="11" t="s">
        <v>81</v>
      </c>
      <c r="D104" s="12">
        <v>16</v>
      </c>
      <c r="E104" s="13">
        <v>4.95</v>
      </c>
      <c r="F104" s="13">
        <f t="shared" si="10"/>
        <v>0.7425</v>
      </c>
      <c r="G104" s="13">
        <f t="shared" si="12"/>
        <v>91.08</v>
      </c>
      <c r="H104" s="95">
        <f t="shared" si="11"/>
        <v>118.404</v>
      </c>
      <c r="I104" s="106" t="s">
        <v>285</v>
      </c>
    </row>
    <row r="105" spans="1:9" ht="15">
      <c r="A105" s="10" t="s">
        <v>147</v>
      </c>
      <c r="B105" s="14" t="s">
        <v>378</v>
      </c>
      <c r="C105" s="11" t="s">
        <v>81</v>
      </c>
      <c r="D105" s="12">
        <v>3</v>
      </c>
      <c r="E105" s="13">
        <v>3.32</v>
      </c>
      <c r="F105" s="13">
        <f t="shared" si="10"/>
        <v>0.49799999999999994</v>
      </c>
      <c r="G105" s="13">
        <f t="shared" si="12"/>
        <v>11.453999999999999</v>
      </c>
      <c r="H105" s="95">
        <f t="shared" si="11"/>
        <v>14.890199999999998</v>
      </c>
      <c r="I105" s="106" t="s">
        <v>395</v>
      </c>
    </row>
    <row r="106" spans="1:9" ht="15">
      <c r="A106" s="10" t="s">
        <v>148</v>
      </c>
      <c r="B106" s="14" t="s">
        <v>379</v>
      </c>
      <c r="C106" s="11" t="s">
        <v>81</v>
      </c>
      <c r="D106" s="12">
        <v>1</v>
      </c>
      <c r="E106" s="13">
        <v>4.61</v>
      </c>
      <c r="F106" s="13">
        <f t="shared" si="10"/>
        <v>0.6915</v>
      </c>
      <c r="G106" s="13">
        <f t="shared" si="12"/>
        <v>5.301500000000001</v>
      </c>
      <c r="H106" s="95">
        <f t="shared" si="11"/>
        <v>6.891950000000001</v>
      </c>
      <c r="I106" s="106" t="s">
        <v>396</v>
      </c>
    </row>
    <row r="107" spans="1:9" ht="15">
      <c r="A107" s="10" t="s">
        <v>149</v>
      </c>
      <c r="B107" s="14" t="s">
        <v>213</v>
      </c>
      <c r="C107" s="11" t="s">
        <v>81</v>
      </c>
      <c r="D107" s="12">
        <v>6</v>
      </c>
      <c r="E107" s="13">
        <v>16.56</v>
      </c>
      <c r="F107" s="13">
        <f t="shared" si="10"/>
        <v>2.4839999999999995</v>
      </c>
      <c r="G107" s="13">
        <f t="shared" si="12"/>
        <v>114.26399999999998</v>
      </c>
      <c r="H107" s="95">
        <f t="shared" si="11"/>
        <v>148.54319999999998</v>
      </c>
      <c r="I107" s="106" t="s">
        <v>286</v>
      </c>
    </row>
    <row r="108" spans="1:9" ht="15.75">
      <c r="A108" s="10"/>
      <c r="B108" s="41" t="s">
        <v>217</v>
      </c>
      <c r="C108" s="11"/>
      <c r="D108" s="12"/>
      <c r="E108" s="13"/>
      <c r="F108" s="13"/>
      <c r="G108" s="13"/>
      <c r="H108" s="95"/>
      <c r="I108" s="106"/>
    </row>
    <row r="109" spans="1:9" ht="15">
      <c r="A109" s="10" t="s">
        <v>150</v>
      </c>
      <c r="B109" s="14" t="s">
        <v>7</v>
      </c>
      <c r="C109" s="11" t="s">
        <v>81</v>
      </c>
      <c r="D109" s="12">
        <v>3</v>
      </c>
      <c r="E109" s="13">
        <v>14.28</v>
      </c>
      <c r="F109" s="13">
        <f t="shared" si="10"/>
        <v>2.142</v>
      </c>
      <c r="G109" s="13">
        <f t="shared" si="12"/>
        <v>49.266000000000005</v>
      </c>
      <c r="H109" s="95">
        <f t="shared" si="11"/>
        <v>64.04580000000001</v>
      </c>
      <c r="I109" s="106" t="s">
        <v>287</v>
      </c>
    </row>
    <row r="110" spans="1:9" ht="15">
      <c r="A110" s="10" t="s">
        <v>151</v>
      </c>
      <c r="B110" s="14" t="s">
        <v>8</v>
      </c>
      <c r="C110" s="11" t="s">
        <v>81</v>
      </c>
      <c r="D110" s="12">
        <v>2</v>
      </c>
      <c r="E110" s="13">
        <v>27</v>
      </c>
      <c r="F110" s="13">
        <f t="shared" si="10"/>
        <v>4.05</v>
      </c>
      <c r="G110" s="13">
        <f t="shared" si="12"/>
        <v>62.1</v>
      </c>
      <c r="H110" s="95">
        <f t="shared" si="11"/>
        <v>80.73</v>
      </c>
      <c r="I110" s="106" t="s">
        <v>288</v>
      </c>
    </row>
    <row r="111" spans="1:9" ht="15">
      <c r="A111" s="10" t="s">
        <v>152</v>
      </c>
      <c r="B111" s="14" t="s">
        <v>9</v>
      </c>
      <c r="C111" s="11" t="s">
        <v>81</v>
      </c>
      <c r="D111" s="12">
        <v>4</v>
      </c>
      <c r="E111" s="13">
        <v>41.34</v>
      </c>
      <c r="F111" s="13">
        <f t="shared" si="10"/>
        <v>6.2010000000000005</v>
      </c>
      <c r="G111" s="13">
        <f t="shared" si="12"/>
        <v>190.16400000000002</v>
      </c>
      <c r="H111" s="95">
        <f t="shared" si="11"/>
        <v>247.21320000000003</v>
      </c>
      <c r="I111" s="106" t="s">
        <v>289</v>
      </c>
    </row>
    <row r="112" spans="1:9" ht="15">
      <c r="A112" s="10" t="s">
        <v>153</v>
      </c>
      <c r="B112" s="14" t="s">
        <v>21</v>
      </c>
      <c r="C112" s="11" t="s">
        <v>81</v>
      </c>
      <c r="D112" s="12">
        <v>2</v>
      </c>
      <c r="E112" s="13">
        <v>19.17</v>
      </c>
      <c r="F112" s="13">
        <f t="shared" si="10"/>
        <v>2.8755</v>
      </c>
      <c r="G112" s="13">
        <f t="shared" si="12"/>
        <v>44.091</v>
      </c>
      <c r="H112" s="95">
        <f t="shared" si="11"/>
        <v>57.3183</v>
      </c>
      <c r="I112" s="106" t="s">
        <v>397</v>
      </c>
    </row>
    <row r="113" spans="1:9" ht="15">
      <c r="A113" s="10" t="s">
        <v>154</v>
      </c>
      <c r="B113" s="14" t="s">
        <v>214</v>
      </c>
      <c r="C113" s="11" t="s">
        <v>81</v>
      </c>
      <c r="D113" s="12">
        <v>2</v>
      </c>
      <c r="E113" s="13">
        <v>17.06</v>
      </c>
      <c r="F113" s="13">
        <f t="shared" si="10"/>
        <v>2.5589999999999997</v>
      </c>
      <c r="G113" s="13">
        <f t="shared" si="12"/>
        <v>39.238</v>
      </c>
      <c r="H113" s="95">
        <f t="shared" si="11"/>
        <v>51.0094</v>
      </c>
      <c r="I113" s="106" t="s">
        <v>290</v>
      </c>
    </row>
    <row r="114" spans="1:9" ht="15">
      <c r="A114" s="10" t="s">
        <v>155</v>
      </c>
      <c r="B114" s="14" t="s">
        <v>304</v>
      </c>
      <c r="C114" s="11" t="s">
        <v>81</v>
      </c>
      <c r="D114" s="12">
        <v>2</v>
      </c>
      <c r="E114" s="13">
        <v>170.83</v>
      </c>
      <c r="F114" s="13">
        <f t="shared" si="10"/>
        <v>25.6245</v>
      </c>
      <c r="G114" s="13">
        <f t="shared" si="12"/>
        <v>392.90900000000005</v>
      </c>
      <c r="H114" s="95">
        <f t="shared" si="11"/>
        <v>510.78170000000006</v>
      </c>
      <c r="I114" s="106" t="s">
        <v>262</v>
      </c>
    </row>
    <row r="115" spans="1:9" ht="15">
      <c r="A115" s="10" t="s">
        <v>156</v>
      </c>
      <c r="B115" s="14" t="s">
        <v>291</v>
      </c>
      <c r="C115" s="11" t="s">
        <v>81</v>
      </c>
      <c r="D115" s="12">
        <v>7</v>
      </c>
      <c r="E115" s="13">
        <v>6</v>
      </c>
      <c r="F115" s="13">
        <f t="shared" si="10"/>
        <v>0.8999999999999999</v>
      </c>
      <c r="G115" s="13">
        <f t="shared" si="12"/>
        <v>48.300000000000004</v>
      </c>
      <c r="H115" s="95">
        <f t="shared" si="11"/>
        <v>62.790000000000006</v>
      </c>
      <c r="I115" s="106"/>
    </row>
    <row r="116" spans="1:9" ht="15">
      <c r="A116" s="10" t="s">
        <v>157</v>
      </c>
      <c r="B116" s="14" t="s">
        <v>223</v>
      </c>
      <c r="C116" s="11" t="s">
        <v>81</v>
      </c>
      <c r="D116" s="12">
        <v>4</v>
      </c>
      <c r="E116" s="13">
        <v>14.05</v>
      </c>
      <c r="F116" s="13">
        <f t="shared" si="10"/>
        <v>2.1075</v>
      </c>
      <c r="G116" s="13">
        <f aca="true" t="shared" si="13" ref="G116:G142">(F116+E116)*D116</f>
        <v>64.63</v>
      </c>
      <c r="H116" s="95">
        <f t="shared" si="11"/>
        <v>84.01899999999999</v>
      </c>
      <c r="I116" s="106"/>
    </row>
    <row r="117" spans="1:9" ht="15">
      <c r="A117" s="10" t="s">
        <v>158</v>
      </c>
      <c r="B117" s="59" t="s">
        <v>22</v>
      </c>
      <c r="C117" s="60" t="s">
        <v>81</v>
      </c>
      <c r="D117" s="61">
        <v>2</v>
      </c>
      <c r="E117" s="62">
        <v>1.14</v>
      </c>
      <c r="F117" s="13">
        <f t="shared" si="10"/>
        <v>0.17099999999999999</v>
      </c>
      <c r="G117" s="13">
        <f t="shared" si="13"/>
        <v>2.622</v>
      </c>
      <c r="H117" s="97">
        <f t="shared" si="11"/>
        <v>3.4086</v>
      </c>
      <c r="I117" s="106" t="s">
        <v>292</v>
      </c>
    </row>
    <row r="118" spans="1:9" ht="15">
      <c r="A118" s="10" t="s">
        <v>159</v>
      </c>
      <c r="B118" s="14" t="s">
        <v>215</v>
      </c>
      <c r="C118" s="11" t="s">
        <v>81</v>
      </c>
      <c r="D118" s="12">
        <v>1</v>
      </c>
      <c r="E118" s="13">
        <v>10.47</v>
      </c>
      <c r="F118" s="13">
        <f t="shared" si="10"/>
        <v>1.5705</v>
      </c>
      <c r="G118" s="13">
        <f t="shared" si="13"/>
        <v>12.040500000000002</v>
      </c>
      <c r="H118" s="95">
        <f t="shared" si="11"/>
        <v>15.652650000000003</v>
      </c>
      <c r="I118" s="106" t="s">
        <v>293</v>
      </c>
    </row>
    <row r="119" spans="1:9" ht="15">
      <c r="A119" s="10" t="s">
        <v>160</v>
      </c>
      <c r="B119" s="14" t="s">
        <v>24</v>
      </c>
      <c r="C119" s="11" t="s">
        <v>81</v>
      </c>
      <c r="D119" s="12">
        <v>2</v>
      </c>
      <c r="E119" s="13">
        <v>24.26</v>
      </c>
      <c r="F119" s="13">
        <f t="shared" si="10"/>
        <v>3.6390000000000002</v>
      </c>
      <c r="G119" s="13">
        <f t="shared" si="13"/>
        <v>55.798</v>
      </c>
      <c r="H119" s="95">
        <f t="shared" si="11"/>
        <v>72.5374</v>
      </c>
      <c r="I119" s="106" t="s">
        <v>294</v>
      </c>
    </row>
    <row r="120" spans="1:9" ht="15">
      <c r="A120" s="10" t="s">
        <v>161</v>
      </c>
      <c r="B120" s="14" t="s">
        <v>242</v>
      </c>
      <c r="C120" s="11" t="s">
        <v>81</v>
      </c>
      <c r="D120" s="12">
        <v>1</v>
      </c>
      <c r="E120" s="13">
        <v>3.3</v>
      </c>
      <c r="F120" s="13">
        <f t="shared" si="10"/>
        <v>0.49499999999999994</v>
      </c>
      <c r="G120" s="13">
        <f t="shared" si="13"/>
        <v>3.795</v>
      </c>
      <c r="H120" s="95">
        <f t="shared" si="11"/>
        <v>4.9335</v>
      </c>
      <c r="I120" s="106"/>
    </row>
    <row r="121" spans="1:9" ht="15">
      <c r="A121" s="10" t="s">
        <v>162</v>
      </c>
      <c r="B121" s="14" t="s">
        <v>23</v>
      </c>
      <c r="C121" s="11" t="s">
        <v>81</v>
      </c>
      <c r="D121" s="12">
        <v>9</v>
      </c>
      <c r="E121" s="13">
        <v>2.29</v>
      </c>
      <c r="F121" s="13">
        <f t="shared" si="10"/>
        <v>0.34349999999999997</v>
      </c>
      <c r="G121" s="13">
        <f t="shared" si="13"/>
        <v>23.701500000000003</v>
      </c>
      <c r="H121" s="95">
        <f t="shared" si="11"/>
        <v>30.811950000000003</v>
      </c>
      <c r="I121" s="106" t="s">
        <v>295</v>
      </c>
    </row>
    <row r="122" spans="1:9" ht="15">
      <c r="A122" s="10" t="s">
        <v>163</v>
      </c>
      <c r="B122" s="14" t="s">
        <v>25</v>
      </c>
      <c r="C122" s="11" t="s">
        <v>81</v>
      </c>
      <c r="D122" s="12">
        <v>3</v>
      </c>
      <c r="E122" s="13">
        <v>16.03</v>
      </c>
      <c r="F122" s="13">
        <f t="shared" si="10"/>
        <v>2.4045</v>
      </c>
      <c r="G122" s="13">
        <f t="shared" si="13"/>
        <v>55.3035</v>
      </c>
      <c r="H122" s="95">
        <f t="shared" si="11"/>
        <v>71.89455</v>
      </c>
      <c r="I122" s="106" t="s">
        <v>296</v>
      </c>
    </row>
    <row r="123" spans="1:9" ht="15">
      <c r="A123" s="10" t="s">
        <v>164</v>
      </c>
      <c r="B123" s="14" t="s">
        <v>243</v>
      </c>
      <c r="C123" s="11" t="s">
        <v>81</v>
      </c>
      <c r="D123" s="12">
        <v>2</v>
      </c>
      <c r="E123" s="13">
        <v>2.86</v>
      </c>
      <c r="F123" s="13">
        <f t="shared" si="10"/>
        <v>0.429</v>
      </c>
      <c r="G123" s="13">
        <f t="shared" si="13"/>
        <v>6.577999999999999</v>
      </c>
      <c r="H123" s="95">
        <f t="shared" si="11"/>
        <v>8.5514</v>
      </c>
      <c r="I123" s="106" t="s">
        <v>297</v>
      </c>
    </row>
    <row r="124" spans="1:9" ht="15">
      <c r="A124" s="10" t="s">
        <v>165</v>
      </c>
      <c r="B124" s="14" t="s">
        <v>109</v>
      </c>
      <c r="C124" s="11" t="s">
        <v>81</v>
      </c>
      <c r="D124" s="12">
        <v>7</v>
      </c>
      <c r="E124" s="13">
        <v>1.62</v>
      </c>
      <c r="F124" s="13">
        <f t="shared" si="10"/>
        <v>0.243</v>
      </c>
      <c r="G124" s="13">
        <f t="shared" si="13"/>
        <v>13.041</v>
      </c>
      <c r="H124" s="95">
        <f aca="true" t="shared" si="14" ref="H124:H129">G124*1.3</f>
        <v>16.953300000000002</v>
      </c>
      <c r="I124" s="106" t="s">
        <v>298</v>
      </c>
    </row>
    <row r="125" spans="1:9" ht="15">
      <c r="A125" s="10" t="s">
        <v>166</v>
      </c>
      <c r="B125" s="14" t="s">
        <v>26</v>
      </c>
      <c r="C125" s="11" t="s">
        <v>81</v>
      </c>
      <c r="D125" s="12">
        <v>3</v>
      </c>
      <c r="E125" s="13">
        <v>6.28</v>
      </c>
      <c r="F125" s="13">
        <f t="shared" si="10"/>
        <v>0.942</v>
      </c>
      <c r="G125" s="13">
        <f t="shared" si="13"/>
        <v>21.666</v>
      </c>
      <c r="H125" s="95">
        <f t="shared" si="14"/>
        <v>28.1658</v>
      </c>
      <c r="I125" s="106" t="s">
        <v>299</v>
      </c>
    </row>
    <row r="126" spans="1:9" ht="15">
      <c r="A126" s="10" t="s">
        <v>167</v>
      </c>
      <c r="B126" s="14" t="s">
        <v>216</v>
      </c>
      <c r="C126" s="11" t="s">
        <v>81</v>
      </c>
      <c r="D126" s="12">
        <v>1</v>
      </c>
      <c r="E126" s="13">
        <v>10.69</v>
      </c>
      <c r="F126" s="13">
        <f t="shared" si="10"/>
        <v>1.6035</v>
      </c>
      <c r="G126" s="13">
        <f t="shared" si="13"/>
        <v>12.2935</v>
      </c>
      <c r="H126" s="95">
        <f t="shared" si="14"/>
        <v>15.98155</v>
      </c>
      <c r="I126" s="106" t="s">
        <v>300</v>
      </c>
    </row>
    <row r="127" spans="1:9" ht="15">
      <c r="A127" s="10" t="s">
        <v>168</v>
      </c>
      <c r="B127" s="14" t="s">
        <v>27</v>
      </c>
      <c r="C127" s="11" t="s">
        <v>81</v>
      </c>
      <c r="D127" s="12">
        <v>2</v>
      </c>
      <c r="E127" s="13">
        <v>4.06</v>
      </c>
      <c r="F127" s="13">
        <f t="shared" si="10"/>
        <v>0.6089999999999999</v>
      </c>
      <c r="G127" s="13">
        <f t="shared" si="13"/>
        <v>9.338</v>
      </c>
      <c r="H127" s="95">
        <f t="shared" si="14"/>
        <v>12.1394</v>
      </c>
      <c r="I127" s="106" t="s">
        <v>301</v>
      </c>
    </row>
    <row r="128" spans="1:9" ht="15">
      <c r="A128" s="10" t="s">
        <v>169</v>
      </c>
      <c r="B128" s="14" t="s">
        <v>302</v>
      </c>
      <c r="C128" s="11" t="s">
        <v>81</v>
      </c>
      <c r="D128" s="12">
        <v>2</v>
      </c>
      <c r="E128" s="13">
        <v>5.27</v>
      </c>
      <c r="F128" s="13">
        <f t="shared" si="10"/>
        <v>0.7904999999999999</v>
      </c>
      <c r="G128" s="13">
        <f t="shared" si="13"/>
        <v>12.120999999999999</v>
      </c>
      <c r="H128" s="95">
        <f t="shared" si="14"/>
        <v>15.757299999999999</v>
      </c>
      <c r="I128" s="106" t="s">
        <v>303</v>
      </c>
    </row>
    <row r="129" spans="1:9" ht="15">
      <c r="A129" s="10" t="s">
        <v>170</v>
      </c>
      <c r="B129" s="14" t="s">
        <v>241</v>
      </c>
      <c r="C129" s="11" t="s">
        <v>83</v>
      </c>
      <c r="D129" s="12">
        <v>1</v>
      </c>
      <c r="E129" s="13">
        <v>180</v>
      </c>
      <c r="F129" s="13">
        <f aca="true" t="shared" si="15" ref="F129:F142">E129*0.15</f>
        <v>27</v>
      </c>
      <c r="G129" s="13">
        <f t="shared" si="13"/>
        <v>207</v>
      </c>
      <c r="H129" s="95">
        <f t="shared" si="14"/>
        <v>269.1</v>
      </c>
      <c r="I129" s="106"/>
    </row>
    <row r="130" spans="1:9" ht="15.75">
      <c r="A130" s="10"/>
      <c r="B130" s="41" t="s">
        <v>218</v>
      </c>
      <c r="C130" s="11"/>
      <c r="D130" s="12"/>
      <c r="E130" s="13"/>
      <c r="F130" s="13"/>
      <c r="G130" s="13"/>
      <c r="H130" s="95"/>
      <c r="I130" s="106"/>
    </row>
    <row r="131" spans="1:9" ht="15">
      <c r="A131" s="10" t="s">
        <v>170</v>
      </c>
      <c r="B131" s="14" t="s">
        <v>9</v>
      </c>
      <c r="C131" s="11" t="s">
        <v>81</v>
      </c>
      <c r="D131" s="12">
        <v>11</v>
      </c>
      <c r="E131" s="13">
        <v>41.34</v>
      </c>
      <c r="F131" s="13">
        <f t="shared" si="15"/>
        <v>6.2010000000000005</v>
      </c>
      <c r="G131" s="13">
        <f t="shared" si="13"/>
        <v>522.951</v>
      </c>
      <c r="H131" s="95">
        <f>G131*1.3</f>
        <v>679.8363</v>
      </c>
      <c r="I131" s="106" t="s">
        <v>289</v>
      </c>
    </row>
    <row r="132" spans="1:9" ht="15">
      <c r="A132" s="10" t="s">
        <v>171</v>
      </c>
      <c r="B132" s="14" t="s">
        <v>241</v>
      </c>
      <c r="C132" s="11" t="s">
        <v>83</v>
      </c>
      <c r="D132" s="12">
        <v>4</v>
      </c>
      <c r="E132" s="13">
        <v>5.37</v>
      </c>
      <c r="F132" s="13">
        <f t="shared" si="15"/>
        <v>0.8055</v>
      </c>
      <c r="G132" s="13">
        <f t="shared" si="13"/>
        <v>24.702</v>
      </c>
      <c r="H132" s="95">
        <f>G132*1.3</f>
        <v>32.1126</v>
      </c>
      <c r="I132" s="106" t="s">
        <v>305</v>
      </c>
    </row>
    <row r="133" spans="1:9" ht="15.75">
      <c r="A133" s="10"/>
      <c r="B133" s="41" t="s">
        <v>6</v>
      </c>
      <c r="C133" s="11"/>
      <c r="D133" s="12"/>
      <c r="E133" s="13"/>
      <c r="F133" s="13"/>
      <c r="G133" s="13"/>
      <c r="H133" s="95"/>
      <c r="I133" s="106"/>
    </row>
    <row r="134" spans="1:9" ht="15">
      <c r="A134" s="70" t="s">
        <v>172</v>
      </c>
      <c r="B134" s="14" t="s">
        <v>222</v>
      </c>
      <c r="C134" s="11" t="s">
        <v>81</v>
      </c>
      <c r="D134" s="12">
        <v>4</v>
      </c>
      <c r="E134" s="13">
        <v>129.27</v>
      </c>
      <c r="F134" s="13">
        <f t="shared" si="15"/>
        <v>19.3905</v>
      </c>
      <c r="G134" s="13">
        <f t="shared" si="13"/>
        <v>594.642</v>
      </c>
      <c r="H134" s="95">
        <f>G134*1.3</f>
        <v>773.0346000000001</v>
      </c>
      <c r="I134" s="106"/>
    </row>
    <row r="135" spans="1:9" ht="15">
      <c r="A135" s="70" t="s">
        <v>173</v>
      </c>
      <c r="B135" s="14" t="s">
        <v>110</v>
      </c>
      <c r="C135" s="11" t="s">
        <v>81</v>
      </c>
      <c r="D135" s="12">
        <v>1</v>
      </c>
      <c r="E135" s="13">
        <v>17.28</v>
      </c>
      <c r="F135" s="13">
        <f t="shared" si="15"/>
        <v>2.592</v>
      </c>
      <c r="G135" s="13">
        <f t="shared" si="13"/>
        <v>19.872</v>
      </c>
      <c r="H135" s="95">
        <f>G135*1.3</f>
        <v>25.8336</v>
      </c>
      <c r="I135" s="106" t="s">
        <v>306</v>
      </c>
    </row>
    <row r="136" spans="1:9" ht="15">
      <c r="A136" s="70" t="s">
        <v>174</v>
      </c>
      <c r="B136" s="14" t="s">
        <v>382</v>
      </c>
      <c r="C136" s="11" t="s">
        <v>81</v>
      </c>
      <c r="D136" s="12">
        <v>1</v>
      </c>
      <c r="E136" s="13">
        <v>62.95</v>
      </c>
      <c r="F136" s="13">
        <f t="shared" si="15"/>
        <v>9.4425</v>
      </c>
      <c r="G136" s="13">
        <f t="shared" si="13"/>
        <v>72.3925</v>
      </c>
      <c r="H136" s="95">
        <f>G136*1.3</f>
        <v>94.11025000000001</v>
      </c>
      <c r="I136" s="106" t="s">
        <v>398</v>
      </c>
    </row>
    <row r="137" spans="1:9" ht="15.75" thickBot="1">
      <c r="A137" s="126" t="s">
        <v>175</v>
      </c>
      <c r="B137" s="20" t="s">
        <v>111</v>
      </c>
      <c r="C137" s="123" t="s">
        <v>81</v>
      </c>
      <c r="D137" s="21">
        <v>1</v>
      </c>
      <c r="E137" s="22">
        <v>90.43</v>
      </c>
      <c r="F137" s="22">
        <f t="shared" si="15"/>
        <v>13.5645</v>
      </c>
      <c r="G137" s="22">
        <f t="shared" si="13"/>
        <v>103.9945</v>
      </c>
      <c r="H137" s="22">
        <f>G137*1.3</f>
        <v>135.19285000000002</v>
      </c>
      <c r="I137" s="108" t="s">
        <v>307</v>
      </c>
    </row>
    <row r="138" spans="1:9" ht="15.75" thickTop="1">
      <c r="A138" s="127" t="s">
        <v>176</v>
      </c>
      <c r="B138" s="57" t="s">
        <v>381</v>
      </c>
      <c r="C138" s="124" t="s">
        <v>81</v>
      </c>
      <c r="D138" s="45">
        <v>2</v>
      </c>
      <c r="E138" s="46">
        <v>90.89</v>
      </c>
      <c r="F138" s="46">
        <f t="shared" si="15"/>
        <v>13.6335</v>
      </c>
      <c r="G138" s="46">
        <f t="shared" si="13"/>
        <v>209.047</v>
      </c>
      <c r="H138" s="46">
        <f>G138*1.3</f>
        <v>271.7611</v>
      </c>
      <c r="I138" s="125" t="s">
        <v>308</v>
      </c>
    </row>
    <row r="139" spans="1:9" ht="15.75">
      <c r="A139" s="10"/>
      <c r="B139" s="41" t="s">
        <v>5</v>
      </c>
      <c r="C139" s="11"/>
      <c r="D139" s="12"/>
      <c r="E139" s="13"/>
      <c r="F139" s="13"/>
      <c r="G139" s="13"/>
      <c r="H139" s="95"/>
      <c r="I139" s="106"/>
    </row>
    <row r="140" spans="1:9" ht="15">
      <c r="A140" s="70" t="s">
        <v>177</v>
      </c>
      <c r="B140" s="14" t="s">
        <v>309</v>
      </c>
      <c r="C140" s="11" t="s">
        <v>81</v>
      </c>
      <c r="D140" s="12">
        <v>4</v>
      </c>
      <c r="E140" s="13">
        <v>79.16</v>
      </c>
      <c r="F140" s="13">
        <f t="shared" si="15"/>
        <v>11.873999999999999</v>
      </c>
      <c r="G140" s="13">
        <f t="shared" si="13"/>
        <v>364.13599999999997</v>
      </c>
      <c r="H140" s="95">
        <f>G140*1.3</f>
        <v>473.37679999999995</v>
      </c>
      <c r="I140" s="106" t="s">
        <v>310</v>
      </c>
    </row>
    <row r="141" spans="1:9" ht="15">
      <c r="A141" s="70" t="s">
        <v>178</v>
      </c>
      <c r="B141" s="14" t="s">
        <v>28</v>
      </c>
      <c r="C141" s="11" t="s">
        <v>81</v>
      </c>
      <c r="D141" s="12">
        <v>3</v>
      </c>
      <c r="E141" s="13">
        <v>196.05</v>
      </c>
      <c r="F141" s="13">
        <f t="shared" si="15"/>
        <v>29.4075</v>
      </c>
      <c r="G141" s="13">
        <f t="shared" si="13"/>
        <v>676.3725000000001</v>
      </c>
      <c r="H141" s="95">
        <f>G141*1.3</f>
        <v>879.2842500000002</v>
      </c>
      <c r="I141" s="106" t="s">
        <v>311</v>
      </c>
    </row>
    <row r="142" spans="1:9" ht="15">
      <c r="A142" s="70" t="s">
        <v>179</v>
      </c>
      <c r="B142" s="14" t="s">
        <v>221</v>
      </c>
      <c r="C142" s="11" t="s">
        <v>81</v>
      </c>
      <c r="D142" s="12">
        <v>1</v>
      </c>
      <c r="E142" s="13">
        <v>142.35</v>
      </c>
      <c r="F142" s="13">
        <f t="shared" si="15"/>
        <v>21.3525</v>
      </c>
      <c r="G142" s="13">
        <f t="shared" si="13"/>
        <v>163.7025</v>
      </c>
      <c r="H142" s="95">
        <f>G142*1.3</f>
        <v>212.81324999999998</v>
      </c>
      <c r="I142" s="106" t="s">
        <v>312</v>
      </c>
    </row>
    <row r="143" spans="1:9" ht="15.75">
      <c r="A143" s="10"/>
      <c r="B143" s="41" t="s">
        <v>46</v>
      </c>
      <c r="C143" s="48"/>
      <c r="D143" s="49"/>
      <c r="E143" s="38">
        <f>SUMPRODUCT(E77:E142,D77:D142)</f>
        <v>5777.0700000000015</v>
      </c>
      <c r="F143" s="38">
        <f>SUMPRODUCT(F77:F142,D77:D142)</f>
        <v>866.5605</v>
      </c>
      <c r="G143" s="38">
        <f>SUM(G77:G142)</f>
        <v>6643.630500000003</v>
      </c>
      <c r="H143" s="96">
        <f>SUM(H77:H142)</f>
        <v>8636.719650000001</v>
      </c>
      <c r="I143" s="106"/>
    </row>
    <row r="144" spans="1:9" ht="15.75">
      <c r="A144" s="10"/>
      <c r="B144" s="41"/>
      <c r="C144" s="48"/>
      <c r="D144" s="49"/>
      <c r="E144" s="38"/>
      <c r="F144" s="38"/>
      <c r="G144" s="38"/>
      <c r="H144" s="96"/>
      <c r="I144" s="106"/>
    </row>
    <row r="145" spans="1:9" s="94" customFormat="1" ht="15.75">
      <c r="A145" s="111" t="s">
        <v>80</v>
      </c>
      <c r="B145" s="93" t="s">
        <v>113</v>
      </c>
      <c r="C145" s="92"/>
      <c r="D145" s="100"/>
      <c r="E145" s="101"/>
      <c r="F145" s="101"/>
      <c r="G145" s="101"/>
      <c r="H145" s="102"/>
      <c r="I145" s="107"/>
    </row>
    <row r="146" spans="1:9" ht="15">
      <c r="A146" s="64" t="s">
        <v>13</v>
      </c>
      <c r="B146" s="59" t="s">
        <v>347</v>
      </c>
      <c r="C146" s="60" t="s">
        <v>81</v>
      </c>
      <c r="D146" s="61">
        <v>18</v>
      </c>
      <c r="E146" s="62">
        <v>98.6</v>
      </c>
      <c r="F146" s="62">
        <f>E146*0.25</f>
        <v>24.65</v>
      </c>
      <c r="G146" s="13">
        <f>(F146+E146)*D146</f>
        <v>2218.5</v>
      </c>
      <c r="H146" s="95">
        <f>G146*1.3</f>
        <v>2884.05</v>
      </c>
      <c r="I146" s="106" t="s">
        <v>325</v>
      </c>
    </row>
    <row r="147" spans="1:9" ht="15">
      <c r="A147" s="64" t="s">
        <v>14</v>
      </c>
      <c r="B147" s="59" t="s">
        <v>384</v>
      </c>
      <c r="C147" s="60" t="s">
        <v>81</v>
      </c>
      <c r="D147" s="61">
        <v>10</v>
      </c>
      <c r="E147" s="62">
        <v>24.04</v>
      </c>
      <c r="F147" s="62">
        <v>10</v>
      </c>
      <c r="G147" s="13">
        <f>(F147+E147)*D147</f>
        <v>340.4</v>
      </c>
      <c r="H147" s="95">
        <f>G147*1.3</f>
        <v>442.52</v>
      </c>
      <c r="I147" s="106" t="s">
        <v>325</v>
      </c>
    </row>
    <row r="148" spans="1:9" ht="15">
      <c r="A148" s="64" t="s">
        <v>15</v>
      </c>
      <c r="B148" s="59" t="s">
        <v>383</v>
      </c>
      <c r="C148" s="60" t="s">
        <v>81</v>
      </c>
      <c r="D148" s="61">
        <v>24</v>
      </c>
      <c r="E148" s="62">
        <v>39.07</v>
      </c>
      <c r="F148" s="62">
        <v>10</v>
      </c>
      <c r="G148" s="13">
        <f>(F148+E148)*D148</f>
        <v>1177.68</v>
      </c>
      <c r="H148" s="95">
        <f>G148*1.3</f>
        <v>1530.9840000000002</v>
      </c>
      <c r="I148" s="106" t="s">
        <v>325</v>
      </c>
    </row>
    <row r="149" spans="1:9" ht="15">
      <c r="A149" s="64" t="s">
        <v>16</v>
      </c>
      <c r="B149" s="59" t="s">
        <v>385</v>
      </c>
      <c r="C149" s="60" t="s">
        <v>81</v>
      </c>
      <c r="D149" s="61">
        <v>10</v>
      </c>
      <c r="E149" s="62">
        <v>43.6</v>
      </c>
      <c r="F149" s="62">
        <v>10</v>
      </c>
      <c r="G149" s="13">
        <f>(F149+E149)*D149</f>
        <v>536</v>
      </c>
      <c r="H149" s="95">
        <f>G149*1.3</f>
        <v>696.8000000000001</v>
      </c>
      <c r="I149" s="106" t="s">
        <v>325</v>
      </c>
    </row>
    <row r="150" spans="1:9" ht="15">
      <c r="A150" s="64" t="s">
        <v>17</v>
      </c>
      <c r="B150" s="59" t="s">
        <v>224</v>
      </c>
      <c r="C150" s="60" t="s">
        <v>81</v>
      </c>
      <c r="D150" s="61">
        <v>3</v>
      </c>
      <c r="E150" s="62">
        <v>39.1</v>
      </c>
      <c r="F150" s="62">
        <v>10</v>
      </c>
      <c r="G150" s="13">
        <f>(F150+E150)*D150</f>
        <v>147.3</v>
      </c>
      <c r="H150" s="95">
        <f>G150*1.3</f>
        <v>191.49</v>
      </c>
      <c r="I150" s="106" t="s">
        <v>325</v>
      </c>
    </row>
    <row r="151" spans="1:9" ht="15.75">
      <c r="A151" s="10"/>
      <c r="B151" s="41" t="s">
        <v>46</v>
      </c>
      <c r="C151" s="48"/>
      <c r="D151" s="49"/>
      <c r="E151" s="38">
        <f>SUMPRODUCT(E146:E150,D146:D150)</f>
        <v>3506.1800000000003</v>
      </c>
      <c r="F151" s="38">
        <f>SUMPRODUCT(F146:F150,D146:D150)</f>
        <v>913.7</v>
      </c>
      <c r="G151" s="38">
        <f>SUM(G146:G150)</f>
        <v>4419.88</v>
      </c>
      <c r="H151" s="96">
        <f>SUM(H146:H150)</f>
        <v>5745.844</v>
      </c>
      <c r="I151" s="106"/>
    </row>
    <row r="152" spans="1:9" ht="15.75">
      <c r="A152" s="10"/>
      <c r="B152" s="41"/>
      <c r="C152" s="48"/>
      <c r="D152" s="49"/>
      <c r="E152" s="38"/>
      <c r="F152" s="38"/>
      <c r="G152" s="38"/>
      <c r="H152" s="96"/>
      <c r="I152" s="106"/>
    </row>
    <row r="153" spans="1:9" s="94" customFormat="1" ht="15.75">
      <c r="A153" s="111" t="s">
        <v>84</v>
      </c>
      <c r="B153" s="93" t="s">
        <v>112</v>
      </c>
      <c r="C153" s="92"/>
      <c r="D153" s="100"/>
      <c r="E153" s="101"/>
      <c r="F153" s="101"/>
      <c r="G153" s="101"/>
      <c r="H153" s="102"/>
      <c r="I153" s="107"/>
    </row>
    <row r="154" spans="1:9" ht="15">
      <c r="A154" s="64" t="s">
        <v>10</v>
      </c>
      <c r="B154" s="59" t="s">
        <v>202</v>
      </c>
      <c r="C154" s="60" t="s">
        <v>81</v>
      </c>
      <c r="D154" s="61">
        <v>2</v>
      </c>
      <c r="E154" s="62">
        <v>141</v>
      </c>
      <c r="F154" s="62">
        <v>36</v>
      </c>
      <c r="G154" s="13">
        <f>(F154+E154)*D154</f>
        <v>354</v>
      </c>
      <c r="H154" s="95">
        <f>G154*1.3</f>
        <v>460.2</v>
      </c>
      <c r="I154" s="106" t="s">
        <v>313</v>
      </c>
    </row>
    <row r="155" spans="1:9" ht="15">
      <c r="A155" s="64" t="s">
        <v>11</v>
      </c>
      <c r="B155" s="59" t="s">
        <v>348</v>
      </c>
      <c r="C155" s="60" t="s">
        <v>81</v>
      </c>
      <c r="D155" s="61">
        <v>3</v>
      </c>
      <c r="E155" s="62">
        <v>37.2</v>
      </c>
      <c r="F155" s="62">
        <v>9.3</v>
      </c>
      <c r="G155" s="13">
        <f>(F155+E155)*D155</f>
        <v>139.5</v>
      </c>
      <c r="H155" s="95">
        <f>G155*1.3</f>
        <v>181.35</v>
      </c>
      <c r="I155" s="106" t="s">
        <v>314</v>
      </c>
    </row>
    <row r="156" spans="1:9" ht="15">
      <c r="A156" s="64" t="s">
        <v>12</v>
      </c>
      <c r="B156" s="59" t="s">
        <v>349</v>
      </c>
      <c r="C156" s="60" t="s">
        <v>81</v>
      </c>
      <c r="D156" s="61">
        <v>2</v>
      </c>
      <c r="E156" s="62">
        <v>217</v>
      </c>
      <c r="F156" s="62">
        <v>28</v>
      </c>
      <c r="G156" s="13">
        <f>(F156+E156)*D156</f>
        <v>490</v>
      </c>
      <c r="H156" s="95">
        <f>G156*1.3</f>
        <v>637</v>
      </c>
      <c r="I156" s="106" t="s">
        <v>314</v>
      </c>
    </row>
    <row r="157" spans="1:9" ht="15.75">
      <c r="A157" s="10"/>
      <c r="B157" s="41" t="s">
        <v>46</v>
      </c>
      <c r="C157" s="48"/>
      <c r="D157" s="49"/>
      <c r="E157" s="38">
        <f>SUMPRODUCT(E154:E156,D154:D156)</f>
        <v>827.6</v>
      </c>
      <c r="F157" s="38">
        <f>SUMPRODUCT(F154:F156,D154:D156)</f>
        <v>155.9</v>
      </c>
      <c r="G157" s="38">
        <f>SUM(G154:G156)</f>
        <v>983.5</v>
      </c>
      <c r="H157" s="96">
        <f>SUM(H154:H156)</f>
        <v>1278.55</v>
      </c>
      <c r="I157" s="106"/>
    </row>
    <row r="158" spans="1:9" ht="15.75">
      <c r="A158" s="10"/>
      <c r="B158" s="41"/>
      <c r="C158" s="48"/>
      <c r="D158" s="49"/>
      <c r="E158" s="38"/>
      <c r="F158" s="38"/>
      <c r="G158" s="38"/>
      <c r="H158" s="96"/>
      <c r="I158" s="106"/>
    </row>
    <row r="159" spans="1:9" s="94" customFormat="1" ht="15.75">
      <c r="A159" s="112" t="s">
        <v>85</v>
      </c>
      <c r="B159" s="93" t="s">
        <v>92</v>
      </c>
      <c r="C159" s="60"/>
      <c r="D159" s="61" t="s">
        <v>41</v>
      </c>
      <c r="E159" s="62"/>
      <c r="F159" s="62"/>
      <c r="G159" s="62"/>
      <c r="H159" s="97"/>
      <c r="I159" s="107"/>
    </row>
    <row r="160" spans="1:9" ht="15">
      <c r="A160" s="64" t="s">
        <v>86</v>
      </c>
      <c r="B160" s="59" t="s">
        <v>350</v>
      </c>
      <c r="C160" s="60" t="s">
        <v>97</v>
      </c>
      <c r="D160" s="61">
        <v>1100</v>
      </c>
      <c r="E160" s="62">
        <v>36</v>
      </c>
      <c r="F160" s="62">
        <v>20</v>
      </c>
      <c r="G160" s="13">
        <f aca="true" t="shared" si="16" ref="G160:G166">(F160+E160)*D160</f>
        <v>61600</v>
      </c>
      <c r="H160" s="95">
        <f>G160*1.175</f>
        <v>72380</v>
      </c>
      <c r="I160" s="106" t="s">
        <v>315</v>
      </c>
    </row>
    <row r="161" spans="1:9" ht="15">
      <c r="A161" s="64" t="s">
        <v>0</v>
      </c>
      <c r="B161" s="59" t="s">
        <v>351</v>
      </c>
      <c r="C161" s="60" t="s">
        <v>97</v>
      </c>
      <c r="D161" s="61">
        <v>1100</v>
      </c>
      <c r="E161" s="62">
        <v>39.5</v>
      </c>
      <c r="F161" s="62">
        <v>6</v>
      </c>
      <c r="G161" s="13">
        <f t="shared" si="16"/>
        <v>50050</v>
      </c>
      <c r="H161" s="95">
        <f aca="true" t="shared" si="17" ref="H161:H166">G161*1.3</f>
        <v>65065</v>
      </c>
      <c r="I161" s="106" t="s">
        <v>316</v>
      </c>
    </row>
    <row r="162" spans="1:9" ht="15">
      <c r="A162" s="64" t="s">
        <v>87</v>
      </c>
      <c r="B162" s="59" t="s">
        <v>353</v>
      </c>
      <c r="C162" s="60" t="s">
        <v>82</v>
      </c>
      <c r="D162" s="61">
        <v>88</v>
      </c>
      <c r="E162" s="62">
        <v>24.56</v>
      </c>
      <c r="F162" s="62">
        <v>12.24</v>
      </c>
      <c r="G162" s="13">
        <f t="shared" si="16"/>
        <v>3238.3999999999996</v>
      </c>
      <c r="H162" s="95">
        <f t="shared" si="17"/>
        <v>4209.92</v>
      </c>
      <c r="I162" s="106" t="s">
        <v>318</v>
      </c>
    </row>
    <row r="163" spans="1:9" ht="15">
      <c r="A163" s="64" t="s">
        <v>114</v>
      </c>
      <c r="B163" s="59" t="s">
        <v>317</v>
      </c>
      <c r="C163" s="60" t="s">
        <v>82</v>
      </c>
      <c r="D163" s="61">
        <v>243</v>
      </c>
      <c r="E163" s="62">
        <v>24.56</v>
      </c>
      <c r="F163" s="62">
        <v>6.36</v>
      </c>
      <c r="G163" s="13">
        <f t="shared" si="16"/>
        <v>7513.5599999999995</v>
      </c>
      <c r="H163" s="95">
        <f t="shared" si="17"/>
        <v>9767.627999999999</v>
      </c>
      <c r="I163" s="106" t="s">
        <v>318</v>
      </c>
    </row>
    <row r="164" spans="1:9" ht="15">
      <c r="A164" s="64" t="s">
        <v>115</v>
      </c>
      <c r="B164" s="59" t="s">
        <v>203</v>
      </c>
      <c r="C164" s="60" t="s">
        <v>82</v>
      </c>
      <c r="D164" s="61">
        <v>40</v>
      </c>
      <c r="E164" s="62">
        <v>32</v>
      </c>
      <c r="F164" s="62">
        <v>12.24</v>
      </c>
      <c r="G164" s="13">
        <f t="shared" si="16"/>
        <v>1769.6000000000001</v>
      </c>
      <c r="H164" s="95">
        <f t="shared" si="17"/>
        <v>2300.4800000000005</v>
      </c>
      <c r="I164" s="106" t="s">
        <v>318</v>
      </c>
    </row>
    <row r="165" spans="1:9" ht="15">
      <c r="A165" s="64" t="s">
        <v>180</v>
      </c>
      <c r="B165" s="59" t="s">
        <v>356</v>
      </c>
      <c r="C165" s="60" t="s">
        <v>97</v>
      </c>
      <c r="D165" s="61">
        <v>145</v>
      </c>
      <c r="E165" s="62">
        <v>21.91</v>
      </c>
      <c r="F165" s="62">
        <v>10</v>
      </c>
      <c r="G165" s="13">
        <f t="shared" si="16"/>
        <v>4626.95</v>
      </c>
      <c r="H165" s="95">
        <f t="shared" si="17"/>
        <v>6015.035</v>
      </c>
      <c r="I165" s="106" t="s">
        <v>355</v>
      </c>
    </row>
    <row r="166" spans="1:9" ht="15">
      <c r="A166" s="64" t="s">
        <v>186</v>
      </c>
      <c r="B166" s="59" t="s">
        <v>354</v>
      </c>
      <c r="C166" s="60" t="s">
        <v>81</v>
      </c>
      <c r="D166" s="61">
        <v>4</v>
      </c>
      <c r="E166" s="62">
        <v>498.63</v>
      </c>
      <c r="F166" s="62">
        <v>15.44</v>
      </c>
      <c r="G166" s="13">
        <f t="shared" si="16"/>
        <v>2056.28</v>
      </c>
      <c r="H166" s="95">
        <f t="shared" si="17"/>
        <v>2673.164</v>
      </c>
      <c r="I166" s="106"/>
    </row>
    <row r="167" spans="1:9" ht="15">
      <c r="A167" s="64" t="s">
        <v>187</v>
      </c>
      <c r="B167" s="59" t="s">
        <v>352</v>
      </c>
      <c r="C167" s="60" t="s">
        <v>83</v>
      </c>
      <c r="D167" s="61">
        <v>1</v>
      </c>
      <c r="E167" s="62">
        <v>450</v>
      </c>
      <c r="F167" s="62">
        <f>E167*0.15</f>
        <v>67.5</v>
      </c>
      <c r="G167" s="13">
        <f>(F167+E167)*D167</f>
        <v>517.5</v>
      </c>
      <c r="H167" s="95">
        <f>G167*1.3</f>
        <v>672.75</v>
      </c>
      <c r="I167" s="106"/>
    </row>
    <row r="168" spans="1:9" ht="15.75">
      <c r="A168" s="50"/>
      <c r="B168" s="41" t="s">
        <v>46</v>
      </c>
      <c r="C168" s="48"/>
      <c r="D168" s="49" t="s">
        <v>41</v>
      </c>
      <c r="E168" s="38">
        <f>SUMPRODUCT(E160:E165,D160:D165)</f>
        <v>95636.31</v>
      </c>
      <c r="F168" s="38">
        <f>SUMPRODUCT(F160:F165,D160:D165)</f>
        <v>33162.2</v>
      </c>
      <c r="G168" s="38">
        <f>SUM(G160:G165)</f>
        <v>128798.51</v>
      </c>
      <c r="H168" s="96">
        <f>SUM(H160:H167)</f>
        <v>163083.977</v>
      </c>
      <c r="I168" s="106"/>
    </row>
    <row r="169" spans="1:9" ht="15.75">
      <c r="A169" s="50"/>
      <c r="B169" s="41"/>
      <c r="C169" s="48"/>
      <c r="D169" s="49"/>
      <c r="E169" s="38"/>
      <c r="F169" s="38"/>
      <c r="G169" s="38"/>
      <c r="H169" s="96"/>
      <c r="I169" s="106"/>
    </row>
    <row r="170" spans="1:9" s="94" customFormat="1" ht="15.75">
      <c r="A170" s="112" t="s">
        <v>88</v>
      </c>
      <c r="B170" s="93" t="s">
        <v>116</v>
      </c>
      <c r="C170" s="60"/>
      <c r="D170" s="61"/>
      <c r="E170" s="62"/>
      <c r="F170" s="62"/>
      <c r="G170" s="62"/>
      <c r="H170" s="97"/>
      <c r="I170" s="107"/>
    </row>
    <row r="171" spans="1:9" ht="15">
      <c r="A171" s="63" t="s">
        <v>89</v>
      </c>
      <c r="B171" s="59" t="s">
        <v>357</v>
      </c>
      <c r="C171" s="60" t="s">
        <v>97</v>
      </c>
      <c r="D171" s="61">
        <v>35</v>
      </c>
      <c r="E171" s="62">
        <v>0.34</v>
      </c>
      <c r="F171" s="62">
        <v>0.4</v>
      </c>
      <c r="G171" s="13">
        <f aca="true" t="shared" si="18" ref="G171:G178">(F171+E171)*D171</f>
        <v>25.9</v>
      </c>
      <c r="H171" s="95">
        <f aca="true" t="shared" si="19" ref="H171:H178">G171*1.3</f>
        <v>33.67</v>
      </c>
      <c r="I171" s="106" t="s">
        <v>319</v>
      </c>
    </row>
    <row r="172" spans="1:9" ht="15">
      <c r="A172" s="63" t="s">
        <v>230</v>
      </c>
      <c r="B172" s="59" t="s">
        <v>117</v>
      </c>
      <c r="C172" s="60" t="s">
        <v>97</v>
      </c>
      <c r="D172" s="61">
        <v>780</v>
      </c>
      <c r="E172" s="62">
        <v>0.7</v>
      </c>
      <c r="F172" s="62">
        <v>0.4</v>
      </c>
      <c r="G172" s="13">
        <f t="shared" si="18"/>
        <v>858.0000000000001</v>
      </c>
      <c r="H172" s="95">
        <f t="shared" si="19"/>
        <v>1115.4</v>
      </c>
      <c r="I172" s="106"/>
    </row>
    <row r="173" spans="1:9" ht="15">
      <c r="A173" s="63" t="s">
        <v>231</v>
      </c>
      <c r="B173" s="59" t="s">
        <v>358</v>
      </c>
      <c r="C173" s="60" t="s">
        <v>97</v>
      </c>
      <c r="D173" s="61">
        <v>1230</v>
      </c>
      <c r="E173" s="62">
        <v>4</v>
      </c>
      <c r="F173" s="62">
        <v>4</v>
      </c>
      <c r="G173" s="13">
        <f t="shared" si="18"/>
        <v>9840</v>
      </c>
      <c r="H173" s="95">
        <f t="shared" si="19"/>
        <v>12792</v>
      </c>
      <c r="I173" s="106" t="s">
        <v>359</v>
      </c>
    </row>
    <row r="174" spans="1:9" ht="15">
      <c r="A174" s="63" t="s">
        <v>232</v>
      </c>
      <c r="B174" s="59" t="s">
        <v>118</v>
      </c>
      <c r="C174" s="60" t="s">
        <v>97</v>
      </c>
      <c r="D174" s="61">
        <v>780</v>
      </c>
      <c r="E174" s="62">
        <v>2.6</v>
      </c>
      <c r="F174" s="62">
        <v>2.4</v>
      </c>
      <c r="G174" s="13">
        <f t="shared" si="18"/>
        <v>3900</v>
      </c>
      <c r="H174" s="95">
        <f t="shared" si="19"/>
        <v>5070</v>
      </c>
      <c r="I174" s="106" t="s">
        <v>320</v>
      </c>
    </row>
    <row r="175" spans="1:9" ht="15">
      <c r="A175" s="63" t="s">
        <v>233</v>
      </c>
      <c r="B175" s="59" t="s">
        <v>119</v>
      </c>
      <c r="C175" s="60" t="s">
        <v>97</v>
      </c>
      <c r="D175" s="61">
        <v>1230</v>
      </c>
      <c r="E175" s="62">
        <v>2.9</v>
      </c>
      <c r="F175" s="62">
        <v>2.4</v>
      </c>
      <c r="G175" s="13">
        <f t="shared" si="18"/>
        <v>6519</v>
      </c>
      <c r="H175" s="95">
        <f t="shared" si="19"/>
        <v>8474.7</v>
      </c>
      <c r="I175" s="106" t="s">
        <v>320</v>
      </c>
    </row>
    <row r="176" spans="1:9" ht="15">
      <c r="A176" s="63" t="s">
        <v>234</v>
      </c>
      <c r="B176" s="59" t="s">
        <v>219</v>
      </c>
      <c r="C176" s="60" t="s">
        <v>97</v>
      </c>
      <c r="D176" s="61">
        <v>213</v>
      </c>
      <c r="E176" s="62">
        <v>2.16</v>
      </c>
      <c r="F176" s="62">
        <v>2.4</v>
      </c>
      <c r="G176" s="13">
        <f t="shared" si="18"/>
        <v>971.2800000000001</v>
      </c>
      <c r="H176" s="95">
        <f t="shared" si="19"/>
        <v>1262.6640000000002</v>
      </c>
      <c r="I176" s="106" t="s">
        <v>321</v>
      </c>
    </row>
    <row r="177" spans="1:9" ht="15">
      <c r="A177" s="63" t="s">
        <v>235</v>
      </c>
      <c r="B177" s="59" t="s">
        <v>120</v>
      </c>
      <c r="C177" s="60" t="s">
        <v>97</v>
      </c>
      <c r="D177" s="61">
        <v>50</v>
      </c>
      <c r="E177" s="62">
        <v>2.3</v>
      </c>
      <c r="F177" s="62">
        <v>2.2</v>
      </c>
      <c r="G177" s="13">
        <f t="shared" si="18"/>
        <v>225</v>
      </c>
      <c r="H177" s="95">
        <f t="shared" si="19"/>
        <v>292.5</v>
      </c>
      <c r="I177" s="106" t="s">
        <v>322</v>
      </c>
    </row>
    <row r="178" spans="1:9" ht="15">
      <c r="A178" s="63" t="s">
        <v>236</v>
      </c>
      <c r="B178" s="59" t="s">
        <v>121</v>
      </c>
      <c r="C178" s="60" t="s">
        <v>83</v>
      </c>
      <c r="D178" s="61">
        <v>1</v>
      </c>
      <c r="E178" s="62">
        <v>380</v>
      </c>
      <c r="F178" s="62">
        <v>50</v>
      </c>
      <c r="G178" s="13">
        <f t="shared" si="18"/>
        <v>430</v>
      </c>
      <c r="H178" s="95">
        <f t="shared" si="19"/>
        <v>559</v>
      </c>
      <c r="I178" s="106"/>
    </row>
    <row r="179" spans="1:9" ht="18">
      <c r="A179" s="73"/>
      <c r="B179" s="41" t="s">
        <v>46</v>
      </c>
      <c r="C179" s="48"/>
      <c r="D179" s="49"/>
      <c r="E179" s="38">
        <f>SUMPRODUCT(E171:E178,D171:D178)</f>
        <v>12027.98</v>
      </c>
      <c r="F179" s="38">
        <f>SUMPRODUCT(F171:F178,D171:D178)</f>
        <v>10741.2</v>
      </c>
      <c r="G179" s="38">
        <f>SUM(G171:G178)</f>
        <v>22769.18</v>
      </c>
      <c r="H179" s="96">
        <f>SUM(H171:H178)</f>
        <v>29599.934</v>
      </c>
      <c r="I179" s="106"/>
    </row>
    <row r="180" spans="1:9" ht="18">
      <c r="A180" s="73"/>
      <c r="B180" s="41"/>
      <c r="C180" s="48"/>
      <c r="D180" s="49"/>
      <c r="E180" s="38"/>
      <c r="F180" s="38"/>
      <c r="G180" s="38"/>
      <c r="H180" s="96"/>
      <c r="I180" s="106"/>
    </row>
    <row r="181" spans="1:9" s="94" customFormat="1" ht="15.75">
      <c r="A181" s="112" t="s">
        <v>90</v>
      </c>
      <c r="B181" s="93" t="s">
        <v>93</v>
      </c>
      <c r="C181" s="60"/>
      <c r="D181" s="61" t="s">
        <v>41</v>
      </c>
      <c r="E181" s="62"/>
      <c r="F181" s="62"/>
      <c r="G181" s="62"/>
      <c r="H181" s="97"/>
      <c r="I181" s="107"/>
    </row>
    <row r="182" spans="1:9" ht="15.75" thickBot="1">
      <c r="A182" s="81" t="s">
        <v>91</v>
      </c>
      <c r="B182" s="74" t="s">
        <v>364</v>
      </c>
      <c r="C182" s="128" t="s">
        <v>81</v>
      </c>
      <c r="D182" s="75">
        <v>18</v>
      </c>
      <c r="E182" s="76">
        <v>170.47</v>
      </c>
      <c r="F182" s="76">
        <v>20.52</v>
      </c>
      <c r="G182" s="22">
        <f aca="true" t="shared" si="20" ref="G182:G188">(F182+E182)*D182</f>
        <v>3437.82</v>
      </c>
      <c r="H182" s="22">
        <f aca="true" t="shared" si="21" ref="H182:H188">G182*1.3</f>
        <v>4469.166</v>
      </c>
      <c r="I182" s="108" t="s">
        <v>324</v>
      </c>
    </row>
    <row r="183" spans="1:9" ht="15.75" thickTop="1">
      <c r="A183" s="77" t="s">
        <v>122</v>
      </c>
      <c r="B183" s="78" t="s">
        <v>365</v>
      </c>
      <c r="C183" s="122" t="s">
        <v>81</v>
      </c>
      <c r="D183" s="79">
        <v>10</v>
      </c>
      <c r="E183" s="80">
        <v>37.38</v>
      </c>
      <c r="F183" s="80">
        <v>4.5</v>
      </c>
      <c r="G183" s="46">
        <f t="shared" si="20"/>
        <v>418.8</v>
      </c>
      <c r="H183" s="46">
        <f t="shared" si="21"/>
        <v>544.44</v>
      </c>
      <c r="I183" s="125" t="s">
        <v>324</v>
      </c>
    </row>
    <row r="184" spans="1:9" ht="15">
      <c r="A184" s="63" t="s">
        <v>126</v>
      </c>
      <c r="B184" s="59" t="s">
        <v>366</v>
      </c>
      <c r="C184" s="60" t="s">
        <v>81</v>
      </c>
      <c r="D184" s="61">
        <v>24</v>
      </c>
      <c r="E184" s="62">
        <v>74.77</v>
      </c>
      <c r="F184" s="62">
        <v>9</v>
      </c>
      <c r="G184" s="13">
        <f t="shared" si="20"/>
        <v>2010.48</v>
      </c>
      <c r="H184" s="95">
        <f t="shared" si="21"/>
        <v>2613.6240000000003</v>
      </c>
      <c r="I184" s="106" t="s">
        <v>324</v>
      </c>
    </row>
    <row r="185" spans="1:9" ht="15">
      <c r="A185" s="63" t="s">
        <v>123</v>
      </c>
      <c r="B185" s="59" t="s">
        <v>251</v>
      </c>
      <c r="C185" s="60" t="s">
        <v>81</v>
      </c>
      <c r="D185" s="61">
        <v>2</v>
      </c>
      <c r="E185" s="62">
        <v>153</v>
      </c>
      <c r="F185" s="62">
        <v>10</v>
      </c>
      <c r="G185" s="13">
        <f t="shared" si="20"/>
        <v>326</v>
      </c>
      <c r="H185" s="95">
        <f t="shared" si="21"/>
        <v>423.8</v>
      </c>
      <c r="I185" s="106"/>
    </row>
    <row r="186" spans="1:9" ht="15">
      <c r="A186" s="63" t="s">
        <v>204</v>
      </c>
      <c r="B186" s="59" t="s">
        <v>252</v>
      </c>
      <c r="C186" s="60" t="s">
        <v>81</v>
      </c>
      <c r="D186" s="61">
        <v>2</v>
      </c>
      <c r="E186" s="62">
        <v>181.69</v>
      </c>
      <c r="F186" s="62">
        <v>10</v>
      </c>
      <c r="G186" s="13">
        <f t="shared" si="20"/>
        <v>383.38</v>
      </c>
      <c r="H186" s="95">
        <f t="shared" si="21"/>
        <v>498.394</v>
      </c>
      <c r="I186" s="106" t="s">
        <v>326</v>
      </c>
    </row>
    <row r="187" spans="1:9" ht="15">
      <c r="A187" s="63" t="s">
        <v>205</v>
      </c>
      <c r="B187" s="59" t="s">
        <v>323</v>
      </c>
      <c r="C187" s="60" t="s">
        <v>81</v>
      </c>
      <c r="D187" s="61">
        <v>1</v>
      </c>
      <c r="E187" s="62">
        <v>133.54</v>
      </c>
      <c r="F187" s="62">
        <v>10.5</v>
      </c>
      <c r="G187" s="62">
        <f t="shared" si="20"/>
        <v>144.04</v>
      </c>
      <c r="H187" s="97">
        <f t="shared" si="21"/>
        <v>187.252</v>
      </c>
      <c r="I187" s="106" t="s">
        <v>327</v>
      </c>
    </row>
    <row r="188" spans="1:9" ht="15">
      <c r="A188" s="63" t="s">
        <v>220</v>
      </c>
      <c r="B188" s="14" t="s">
        <v>29</v>
      </c>
      <c r="C188" s="11" t="s">
        <v>83</v>
      </c>
      <c r="D188" s="12">
        <v>1</v>
      </c>
      <c r="E188" s="13">
        <v>500</v>
      </c>
      <c r="F188" s="13">
        <v>80</v>
      </c>
      <c r="G188" s="13">
        <f t="shared" si="20"/>
        <v>580</v>
      </c>
      <c r="H188" s="95">
        <f t="shared" si="21"/>
        <v>754</v>
      </c>
      <c r="I188" s="106"/>
    </row>
    <row r="189" spans="1:9" ht="15.75">
      <c r="A189" s="50"/>
      <c r="B189" s="41" t="s">
        <v>46</v>
      </c>
      <c r="C189" s="48"/>
      <c r="D189" s="49" t="s">
        <v>41</v>
      </c>
      <c r="E189" s="38">
        <f>SUMPRODUCT(E182:E188,D182:D188)</f>
        <v>6539.66</v>
      </c>
      <c r="F189" s="38">
        <f>SUMPRODUCT(F182:F188,D182:D188)</f>
        <v>760.86</v>
      </c>
      <c r="G189" s="38">
        <f>SUM(G182:G188)</f>
        <v>7300.52</v>
      </c>
      <c r="H189" s="96">
        <f>SUM(H182:H188)</f>
        <v>9490.676</v>
      </c>
      <c r="I189" s="106"/>
    </row>
    <row r="190" spans="1:9" ht="15.75" hidden="1">
      <c r="A190" s="10"/>
      <c r="B190" s="23"/>
      <c r="C190" s="17"/>
      <c r="D190" s="18"/>
      <c r="E190" s="19"/>
      <c r="F190" s="24"/>
      <c r="G190" s="38"/>
      <c r="H190" s="98"/>
      <c r="I190" s="106"/>
    </row>
    <row r="191" spans="1:9" ht="16.5" thickBot="1">
      <c r="A191" s="55"/>
      <c r="B191" s="25"/>
      <c r="C191" s="26"/>
      <c r="D191" s="27" t="s">
        <v>41</v>
      </c>
      <c r="E191" s="28"/>
      <c r="F191" s="29"/>
      <c r="G191" s="69"/>
      <c r="H191" s="99"/>
      <c r="I191" s="108"/>
    </row>
    <row r="192" spans="1:9" ht="17.25" thickBot="1" thickTop="1">
      <c r="A192" s="51"/>
      <c r="B192" s="30" t="s">
        <v>94</v>
      </c>
      <c r="C192" s="52"/>
      <c r="D192" s="53" t="s">
        <v>41</v>
      </c>
      <c r="E192" s="31">
        <f>E189+E179+E168+E157+E151+E143+E73+E62+E52+E48+E33+E22</f>
        <v>343708.53</v>
      </c>
      <c r="F192" s="31">
        <f>F189+F179+F168+F157+F151+F143+F73+F62+F52+F48+F33+F22</f>
        <v>171662.6005</v>
      </c>
      <c r="G192" s="31">
        <f>G189+G179+G168+G157+G151+G143+G73+G62+G52+G48+G33+G22</f>
        <v>515371.13049999997</v>
      </c>
      <c r="H192" s="31">
        <f>H189+H179+H168+H157+H151+H143+H73+H62+H52+H48+H33+H22</f>
        <v>662508.3836500001</v>
      </c>
      <c r="I192" s="110"/>
    </row>
    <row r="193" spans="1:8" ht="16.5" thickTop="1">
      <c r="A193" s="65"/>
      <c r="B193" s="66"/>
      <c r="C193" s="65"/>
      <c r="D193" s="67"/>
      <c r="E193" s="68"/>
      <c r="F193" s="68"/>
      <c r="G193" s="68"/>
      <c r="H193" s="68"/>
    </row>
    <row r="194" spans="1:8" ht="15.75">
      <c r="A194" s="65"/>
      <c r="B194" s="66"/>
      <c r="C194" s="65"/>
      <c r="D194" s="67"/>
      <c r="E194" s="68"/>
      <c r="F194" s="68"/>
      <c r="G194" s="68"/>
      <c r="H194" s="68"/>
    </row>
    <row r="195" spans="1:8" ht="15.75">
      <c r="A195" s="65"/>
      <c r="B195" s="66"/>
      <c r="C195" s="65"/>
      <c r="D195" s="67"/>
      <c r="E195" s="68"/>
      <c r="F195" s="68"/>
      <c r="G195" s="68"/>
      <c r="H195" s="68"/>
    </row>
    <row r="196" spans="1:8" ht="15.75">
      <c r="A196" s="65"/>
      <c r="B196" s="66"/>
      <c r="C196" s="65"/>
      <c r="D196" s="67"/>
      <c r="E196" s="68"/>
      <c r="F196" s="68"/>
      <c r="G196" s="68"/>
      <c r="H196" s="68"/>
    </row>
    <row r="197" spans="1:8" ht="15.75">
      <c r="A197" s="65"/>
      <c r="B197" s="66"/>
      <c r="C197" s="65"/>
      <c r="D197" s="67"/>
      <c r="E197" s="68"/>
      <c r="F197" s="68"/>
      <c r="G197" s="68"/>
      <c r="H197" s="68"/>
    </row>
    <row r="198" spans="1:8" ht="15.75">
      <c r="A198" s="65"/>
      <c r="B198" s="66"/>
      <c r="C198" s="206"/>
      <c r="D198" s="206"/>
      <c r="E198" s="206"/>
      <c r="F198" s="206"/>
      <c r="G198" s="32"/>
      <c r="H198" s="68"/>
    </row>
    <row r="199" spans="1:8" ht="15.75">
      <c r="A199" s="65"/>
      <c r="B199" s="66"/>
      <c r="C199" s="32"/>
      <c r="D199" s="32"/>
      <c r="E199" s="32"/>
      <c r="F199" s="32"/>
      <c r="G199" s="32"/>
      <c r="H199" s="68"/>
    </row>
    <row r="200" spans="1:8" ht="15.75">
      <c r="A200" s="65"/>
      <c r="B200" s="66"/>
      <c r="C200" s="32"/>
      <c r="D200" s="32"/>
      <c r="E200" s="32"/>
      <c r="F200" s="32"/>
      <c r="G200" s="32"/>
      <c r="H200" s="68"/>
    </row>
    <row r="201" spans="1:8" ht="15.75">
      <c r="A201" s="65"/>
      <c r="B201" s="66"/>
      <c r="C201" s="32"/>
      <c r="D201" s="32"/>
      <c r="E201" s="32"/>
      <c r="F201" s="32"/>
      <c r="G201" s="32"/>
      <c r="H201" s="68"/>
    </row>
    <row r="202" spans="1:8" ht="15.75">
      <c r="A202" s="65"/>
      <c r="B202" s="66"/>
      <c r="C202" s="32"/>
      <c r="D202" s="32"/>
      <c r="E202" s="32"/>
      <c r="F202" s="32"/>
      <c r="G202" s="32"/>
      <c r="H202" s="68"/>
    </row>
    <row r="203" spans="1:7" ht="15">
      <c r="A203" s="32"/>
      <c r="B203" s="42"/>
      <c r="C203" s="32"/>
      <c r="D203" s="54"/>
      <c r="E203" s="54"/>
      <c r="F203" s="54"/>
      <c r="G203" s="54"/>
    </row>
    <row r="204" spans="1:7" ht="18">
      <c r="A204" s="32"/>
      <c r="B204" s="44"/>
      <c r="C204" s="32"/>
      <c r="D204" s="32"/>
      <c r="E204" s="32"/>
      <c r="F204" s="32"/>
      <c r="G204" s="32"/>
    </row>
    <row r="205" spans="1:7" ht="18">
      <c r="A205" s="32"/>
      <c r="B205" s="44"/>
      <c r="C205" s="32"/>
      <c r="D205" s="33"/>
      <c r="E205" s="34"/>
      <c r="F205" s="39"/>
      <c r="G205" s="39"/>
    </row>
    <row r="206" spans="1:7" ht="15">
      <c r="A206" s="1"/>
      <c r="B206" s="2"/>
      <c r="C206" s="1"/>
      <c r="D206" s="3"/>
      <c r="E206" s="6"/>
      <c r="F206" s="40"/>
      <c r="G206" s="40"/>
    </row>
    <row r="207" spans="1:8" ht="15">
      <c r="A207" s="1"/>
      <c r="B207" s="2"/>
      <c r="C207" s="1"/>
      <c r="D207" s="3"/>
      <c r="E207" s="6"/>
      <c r="F207" s="40"/>
      <c r="G207" s="40"/>
      <c r="H207"/>
    </row>
    <row r="208" spans="1:8" ht="15">
      <c r="A208" s="1"/>
      <c r="B208" s="2"/>
      <c r="C208" s="1"/>
      <c r="D208" s="3"/>
      <c r="E208" s="6"/>
      <c r="F208" s="40"/>
      <c r="G208" s="40"/>
      <c r="H208"/>
    </row>
    <row r="209" spans="1:8" ht="15">
      <c r="A209" s="1"/>
      <c r="B209" s="2"/>
      <c r="C209" s="1"/>
      <c r="D209" s="3"/>
      <c r="E209" s="6"/>
      <c r="F209" s="40"/>
      <c r="G209" s="40"/>
      <c r="H209"/>
    </row>
    <row r="210" spans="1:8" ht="15">
      <c r="A210" s="1"/>
      <c r="B210" s="2"/>
      <c r="C210" s="1"/>
      <c r="D210" s="3"/>
      <c r="E210" s="6"/>
      <c r="F210" s="40"/>
      <c r="G210" s="40"/>
      <c r="H210"/>
    </row>
    <row r="211" spans="1:8" ht="15">
      <c r="A211" s="1"/>
      <c r="B211" s="2"/>
      <c r="C211" s="1"/>
      <c r="D211" s="3"/>
      <c r="E211" s="6"/>
      <c r="F211" s="40"/>
      <c r="G211" s="40"/>
      <c r="H211"/>
    </row>
  </sheetData>
  <sheetProtection/>
  <mergeCells count="6">
    <mergeCell ref="A11:I11"/>
    <mergeCell ref="C198:F198"/>
    <mergeCell ref="A7:I7"/>
    <mergeCell ref="A8:I8"/>
    <mergeCell ref="A9:I9"/>
    <mergeCell ref="A10:I10"/>
  </mergeCells>
  <printOptions horizontalCentered="1"/>
  <pageMargins left="0" right="0" top="0.5905511811023623" bottom="0" header="0.5905511811023623" footer="0"/>
  <pageSetup horizontalDpi="300" verticalDpi="300" orientation="landscape" paperSize="9" scale="79" r:id="rId3"/>
  <rowBreaks count="4" manualBreakCount="4">
    <brk id="48" max="8" man="1"/>
    <brk id="93" max="8" man="1"/>
    <brk id="137" max="8" man="1"/>
    <brk id="182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M208"/>
  <sheetViews>
    <sheetView view="pageBreakPreview" zoomScale="103" zoomScaleSheetLayoutView="103" zoomScalePageLayoutView="0" workbookViewId="0" topLeftCell="A7">
      <pane ySplit="6" topLeftCell="A187" activePane="bottomLeft" state="frozen"/>
      <selection pane="topLeft" activeCell="A7" sqref="A7"/>
      <selection pane="bottomLeft" activeCell="B195" sqref="B195:F200"/>
    </sheetView>
  </sheetViews>
  <sheetFormatPr defaultColWidth="9.140625" defaultRowHeight="12.75"/>
  <cols>
    <col min="1" max="1" width="7.421875" style="32" customWidth="1"/>
    <col min="2" max="2" width="61.57421875" style="188" customWidth="1"/>
    <col min="3" max="3" width="20.140625" style="32" hidden="1" customWidth="1"/>
    <col min="4" max="4" width="16.7109375" style="32" customWidth="1"/>
    <col min="5" max="5" width="16.7109375" style="54" customWidth="1"/>
    <col min="6" max="6" width="16.57421875" style="54" customWidth="1"/>
    <col min="7" max="7" width="14.7109375" style="33" customWidth="1"/>
    <col min="8" max="12" width="14.7109375" style="54" customWidth="1"/>
    <col min="13" max="13" width="16.7109375" style="155" customWidth="1"/>
    <col min="14" max="14" width="9.28125" style="0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7" spans="1:13" ht="19.5" customHeight="1">
      <c r="A7" s="209" t="s">
        <v>34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</row>
    <row r="8" spans="1:13" ht="19.5" customHeight="1">
      <c r="A8" s="210" t="s">
        <v>95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</row>
    <row r="9" spans="1:13" ht="19.5" customHeight="1">
      <c r="A9" s="209" t="s">
        <v>101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</row>
    <row r="10" spans="1:13" ht="19.5" customHeight="1" thickBot="1">
      <c r="A10" s="209" t="s">
        <v>238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</row>
    <row r="11" spans="1:13" s="43" customFormat="1" ht="19.5" customHeight="1" thickBot="1" thickTop="1">
      <c r="A11" s="51" t="s">
        <v>35</v>
      </c>
      <c r="B11" s="189" t="s">
        <v>36</v>
      </c>
      <c r="C11" s="52"/>
      <c r="D11" s="52" t="s">
        <v>193</v>
      </c>
      <c r="E11" s="130" t="s">
        <v>194</v>
      </c>
      <c r="F11" s="130" t="s">
        <v>104</v>
      </c>
      <c r="G11" s="211" t="s">
        <v>105</v>
      </c>
      <c r="H11" s="212"/>
      <c r="I11" s="212"/>
      <c r="J11" s="212"/>
      <c r="K11" s="212"/>
      <c r="L11" s="213"/>
      <c r="M11" s="130" t="s">
        <v>104</v>
      </c>
    </row>
    <row r="12" spans="1:13" s="43" customFormat="1" ht="19.5" customHeight="1" thickBot="1" thickTop="1">
      <c r="A12" s="82"/>
      <c r="B12" s="190"/>
      <c r="C12" s="171"/>
      <c r="D12" s="171"/>
      <c r="E12" s="157"/>
      <c r="F12" s="157"/>
      <c r="G12" s="131">
        <v>1</v>
      </c>
      <c r="H12" s="131">
        <v>2</v>
      </c>
      <c r="I12" s="131">
        <v>3</v>
      </c>
      <c r="J12" s="131">
        <v>4</v>
      </c>
      <c r="K12" s="131">
        <v>5</v>
      </c>
      <c r="L12" s="131">
        <v>6</v>
      </c>
      <c r="M12" s="172"/>
    </row>
    <row r="13" spans="1:13" s="43" customFormat="1" ht="19.5" customHeight="1">
      <c r="A13" s="7" t="s">
        <v>39</v>
      </c>
      <c r="B13" s="191" t="s">
        <v>40</v>
      </c>
      <c r="C13" s="173"/>
      <c r="D13" s="173"/>
      <c r="E13" s="71"/>
      <c r="F13" s="132"/>
      <c r="G13" s="8"/>
      <c r="H13" s="132" t="s">
        <v>41</v>
      </c>
      <c r="I13" s="132" t="s">
        <v>41</v>
      </c>
      <c r="J13" s="145"/>
      <c r="K13" s="145"/>
      <c r="L13" s="150"/>
      <c r="M13" s="174"/>
    </row>
    <row r="14" spans="1:13" s="43" customFormat="1" ht="19.5" customHeight="1">
      <c r="A14" s="10" t="s">
        <v>42</v>
      </c>
      <c r="B14" s="192" t="s">
        <v>237</v>
      </c>
      <c r="C14" s="12">
        <v>1</v>
      </c>
      <c r="D14" s="138">
        <v>0</v>
      </c>
      <c r="E14" s="138">
        <v>2400</v>
      </c>
      <c r="F14" s="132">
        <f>(E14+D14)*C14</f>
        <v>2400</v>
      </c>
      <c r="G14" s="133">
        <v>1</v>
      </c>
      <c r="H14" s="133"/>
      <c r="I14" s="133"/>
      <c r="J14" s="134"/>
      <c r="K14" s="134"/>
      <c r="L14" s="135"/>
      <c r="M14" s="175">
        <f aca="true" t="shared" si="0" ref="M14:M21">K14+J14+I14+H14+G14+L14</f>
        <v>1</v>
      </c>
    </row>
    <row r="15" spans="1:13" s="43" customFormat="1" ht="19.5" customHeight="1">
      <c r="A15" s="10" t="s">
        <v>43</v>
      </c>
      <c r="B15" s="192" t="s">
        <v>195</v>
      </c>
      <c r="C15" s="12">
        <v>2100</v>
      </c>
      <c r="D15" s="138">
        <v>0</v>
      </c>
      <c r="E15" s="138">
        <v>0.2</v>
      </c>
      <c r="F15" s="132">
        <f>(E15+D15)*C15*1.3</f>
        <v>546</v>
      </c>
      <c r="G15" s="133">
        <v>1</v>
      </c>
      <c r="H15" s="133"/>
      <c r="I15" s="133"/>
      <c r="J15" s="134"/>
      <c r="K15" s="134"/>
      <c r="L15" s="135"/>
      <c r="M15" s="175">
        <f t="shared" si="0"/>
        <v>1</v>
      </c>
    </row>
    <row r="16" spans="1:13" s="43" customFormat="1" ht="19.5" customHeight="1">
      <c r="A16" s="10" t="s">
        <v>44</v>
      </c>
      <c r="B16" s="192" t="s">
        <v>328</v>
      </c>
      <c r="C16" s="12">
        <v>60</v>
      </c>
      <c r="D16" s="138">
        <v>52</v>
      </c>
      <c r="E16" s="138">
        <v>36</v>
      </c>
      <c r="F16" s="132">
        <f>(E16+D16)*C16</f>
        <v>5280</v>
      </c>
      <c r="G16" s="133">
        <v>1</v>
      </c>
      <c r="H16" s="133"/>
      <c r="I16" s="133"/>
      <c r="J16" s="134"/>
      <c r="K16" s="134"/>
      <c r="L16" s="135"/>
      <c r="M16" s="175">
        <f t="shared" si="0"/>
        <v>1</v>
      </c>
    </row>
    <row r="17" spans="1:13" s="43" customFormat="1" ht="19.5" customHeight="1">
      <c r="A17" s="10" t="s">
        <v>45</v>
      </c>
      <c r="B17" s="192" t="s">
        <v>401</v>
      </c>
      <c r="C17" s="12">
        <v>1</v>
      </c>
      <c r="D17" s="138">
        <v>2520</v>
      </c>
      <c r="E17" s="138">
        <v>0</v>
      </c>
      <c r="F17" s="132">
        <f>(E17+D17)*C17*1</f>
        <v>2520</v>
      </c>
      <c r="G17" s="133">
        <v>1</v>
      </c>
      <c r="H17" s="133"/>
      <c r="I17" s="133"/>
      <c r="J17" s="134"/>
      <c r="K17" s="134"/>
      <c r="L17" s="135"/>
      <c r="M17" s="175">
        <f t="shared" si="0"/>
        <v>1</v>
      </c>
    </row>
    <row r="18" spans="1:13" s="43" customFormat="1" ht="19.5" customHeight="1">
      <c r="A18" s="10" t="s">
        <v>18</v>
      </c>
      <c r="B18" s="192" t="s">
        <v>103</v>
      </c>
      <c r="C18" s="12">
        <v>1200</v>
      </c>
      <c r="D18" s="138">
        <v>0</v>
      </c>
      <c r="E18" s="138">
        <v>1</v>
      </c>
      <c r="F18" s="132">
        <f>(E18+D18)*C18*1.25</f>
        <v>1500</v>
      </c>
      <c r="G18" s="133">
        <v>1</v>
      </c>
      <c r="H18" s="133"/>
      <c r="I18" s="133"/>
      <c r="J18" s="134"/>
      <c r="K18" s="134"/>
      <c r="L18" s="135"/>
      <c r="M18" s="175">
        <f t="shared" si="0"/>
        <v>1</v>
      </c>
    </row>
    <row r="19" spans="1:13" s="43" customFormat="1" ht="19.5" customHeight="1">
      <c r="A19" s="10" t="s">
        <v>19</v>
      </c>
      <c r="B19" s="192" t="s">
        <v>330</v>
      </c>
      <c r="C19" s="12">
        <v>120</v>
      </c>
      <c r="D19" s="138">
        <v>31</v>
      </c>
      <c r="E19" s="138">
        <v>12.4</v>
      </c>
      <c r="F19" s="132">
        <f>(E19+D19)*C19*1.3</f>
        <v>6770.400000000001</v>
      </c>
      <c r="G19" s="133">
        <v>1</v>
      </c>
      <c r="H19" s="133"/>
      <c r="I19" s="133"/>
      <c r="J19" s="134"/>
      <c r="K19" s="134"/>
      <c r="L19" s="135"/>
      <c r="M19" s="175">
        <f t="shared" si="0"/>
        <v>1</v>
      </c>
    </row>
    <row r="20" spans="1:13" s="43" customFormat="1" ht="19.5" customHeight="1">
      <c r="A20" s="10" t="s">
        <v>329</v>
      </c>
      <c r="B20" s="192" t="s">
        <v>255</v>
      </c>
      <c r="C20" s="12">
        <v>385</v>
      </c>
      <c r="D20" s="138">
        <v>0</v>
      </c>
      <c r="E20" s="138">
        <v>2</v>
      </c>
      <c r="F20" s="132">
        <f>(E20+D20)*C20*1.3</f>
        <v>1001</v>
      </c>
      <c r="G20" s="133">
        <v>1</v>
      </c>
      <c r="H20" s="133"/>
      <c r="I20" s="133"/>
      <c r="J20" s="134"/>
      <c r="K20" s="134"/>
      <c r="L20" s="135"/>
      <c r="M20" s="175">
        <f t="shared" si="0"/>
        <v>1</v>
      </c>
    </row>
    <row r="21" spans="1:13" s="43" customFormat="1" ht="19.5" customHeight="1">
      <c r="A21" s="10"/>
      <c r="B21" s="192" t="s">
        <v>331</v>
      </c>
      <c r="C21" s="12">
        <v>1200</v>
      </c>
      <c r="D21" s="138">
        <v>0</v>
      </c>
      <c r="E21" s="138">
        <v>1</v>
      </c>
      <c r="F21" s="132">
        <f>(E21+D21)*C21*1.3</f>
        <v>1560</v>
      </c>
      <c r="G21" s="133">
        <v>1</v>
      </c>
      <c r="H21" s="133"/>
      <c r="I21" s="133"/>
      <c r="J21" s="134"/>
      <c r="K21" s="134"/>
      <c r="L21" s="135"/>
      <c r="M21" s="175">
        <f t="shared" si="0"/>
        <v>1</v>
      </c>
    </row>
    <row r="22" spans="1:13" s="43" customFormat="1" ht="19.5" customHeight="1">
      <c r="A22" s="7"/>
      <c r="B22" s="191" t="s">
        <v>46</v>
      </c>
      <c r="C22" s="173"/>
      <c r="D22" s="71">
        <f>SUMPRODUCT(D14:D21,C14:C21)*1.135772187</f>
        <v>10630.827670319999</v>
      </c>
      <c r="E22" s="71">
        <f>SUMPRODUCT(E14:E21,C14:C21)*1.135772187</f>
        <v>10946.572338306</v>
      </c>
      <c r="F22" s="71">
        <f>SUM(F14:F21)</f>
        <v>21577.4</v>
      </c>
      <c r="G22" s="71">
        <f>SUMPRODUCT(G14:G21,F14:F21)</f>
        <v>21577.4</v>
      </c>
      <c r="H22" s="71">
        <f>SUMPRODUCT(H14:H21,F14:F21)</f>
        <v>0</v>
      </c>
      <c r="I22" s="71">
        <f>SUMPRODUCT(I14:I21,F14:F21)</f>
        <v>0</v>
      </c>
      <c r="J22" s="72">
        <f>SUMPRODUCT(J14:J21,F14:F21)</f>
        <v>0</v>
      </c>
      <c r="K22" s="72">
        <f>SUMPRODUCT(K14:K21,F14:F21)</f>
        <v>0</v>
      </c>
      <c r="L22" s="129">
        <f>SUMPRODUCT(L14:L21,F14:F21)</f>
        <v>0</v>
      </c>
      <c r="M22" s="176">
        <f>K22+J22+I22+H22+G22+L22</f>
        <v>21577.4</v>
      </c>
    </row>
    <row r="23" spans="1:13" s="43" customFormat="1" ht="19.5" customHeight="1">
      <c r="A23" s="9"/>
      <c r="B23" s="193"/>
      <c r="C23" s="177"/>
      <c r="D23" s="177"/>
      <c r="E23" s="132"/>
      <c r="F23" s="132"/>
      <c r="G23" s="8"/>
      <c r="H23" s="132"/>
      <c r="I23" s="132"/>
      <c r="J23" s="138"/>
      <c r="K23" s="138"/>
      <c r="L23" s="158"/>
      <c r="M23" s="176"/>
    </row>
    <row r="24" spans="1:13" s="43" customFormat="1" ht="19.5" customHeight="1">
      <c r="A24" s="7" t="s">
        <v>47</v>
      </c>
      <c r="B24" s="191" t="s">
        <v>48</v>
      </c>
      <c r="C24" s="173"/>
      <c r="D24" s="173"/>
      <c r="E24" s="71"/>
      <c r="F24" s="132"/>
      <c r="G24" s="8"/>
      <c r="H24" s="132"/>
      <c r="I24" s="132"/>
      <c r="J24" s="138"/>
      <c r="K24" s="138"/>
      <c r="L24" s="158"/>
      <c r="M24" s="176"/>
    </row>
    <row r="25" spans="1:13" s="43" customFormat="1" ht="19.5" customHeight="1">
      <c r="A25" s="10" t="s">
        <v>49</v>
      </c>
      <c r="B25" s="192" t="s">
        <v>189</v>
      </c>
      <c r="C25" s="12">
        <v>17</v>
      </c>
      <c r="D25" s="138">
        <v>0</v>
      </c>
      <c r="E25" s="138">
        <v>17.6</v>
      </c>
      <c r="F25" s="138">
        <f>(E25+D25)*C25*1.3</f>
        <v>388.9600000000001</v>
      </c>
      <c r="G25" s="133">
        <v>0.5</v>
      </c>
      <c r="H25" s="133">
        <v>0.5</v>
      </c>
      <c r="I25" s="133"/>
      <c r="J25" s="134"/>
      <c r="K25" s="134"/>
      <c r="L25" s="135"/>
      <c r="M25" s="175">
        <f aca="true" t="shared" si="1" ref="M25:M32">K25+J25+I25+H25+G25+L25</f>
        <v>1</v>
      </c>
    </row>
    <row r="26" spans="1:13" s="43" customFormat="1" ht="19.5" customHeight="1">
      <c r="A26" s="10" t="s">
        <v>50</v>
      </c>
      <c r="B26" s="192" t="s">
        <v>100</v>
      </c>
      <c r="C26" s="12">
        <v>18</v>
      </c>
      <c r="D26" s="138">
        <v>0</v>
      </c>
      <c r="E26" s="138">
        <v>17.6</v>
      </c>
      <c r="F26" s="138">
        <f aca="true" t="shared" si="2" ref="F26:F32">(E26+D26)*C26*1.3</f>
        <v>411.84000000000003</v>
      </c>
      <c r="G26" s="133">
        <v>0.5</v>
      </c>
      <c r="H26" s="133">
        <v>0.5</v>
      </c>
      <c r="I26" s="133"/>
      <c r="J26" s="134"/>
      <c r="K26" s="134"/>
      <c r="L26" s="135"/>
      <c r="M26" s="175">
        <f t="shared" si="1"/>
        <v>1</v>
      </c>
    </row>
    <row r="27" spans="1:13" s="43" customFormat="1" ht="19.5" customHeight="1">
      <c r="A27" s="10" t="s">
        <v>51</v>
      </c>
      <c r="B27" s="192" t="s">
        <v>190</v>
      </c>
      <c r="C27" s="12">
        <v>132</v>
      </c>
      <c r="D27" s="138">
        <v>14.86</v>
      </c>
      <c r="E27" s="138">
        <v>10.38</v>
      </c>
      <c r="F27" s="138">
        <f t="shared" si="2"/>
        <v>4331.184</v>
      </c>
      <c r="G27" s="133">
        <v>0.5</v>
      </c>
      <c r="H27" s="133">
        <v>0.5</v>
      </c>
      <c r="I27" s="133"/>
      <c r="J27" s="134"/>
      <c r="K27" s="134"/>
      <c r="L27" s="135"/>
      <c r="M27" s="175">
        <f t="shared" si="1"/>
        <v>1</v>
      </c>
    </row>
    <row r="28" spans="1:13" s="43" customFormat="1" ht="19.5" customHeight="1">
      <c r="A28" s="10"/>
      <c r="B28" s="192" t="s">
        <v>191</v>
      </c>
      <c r="C28" s="12">
        <v>1580</v>
      </c>
      <c r="D28" s="138">
        <v>4.63</v>
      </c>
      <c r="E28" s="138">
        <v>0.9</v>
      </c>
      <c r="F28" s="138">
        <f t="shared" si="2"/>
        <v>11358.62</v>
      </c>
      <c r="G28" s="133">
        <v>0.5</v>
      </c>
      <c r="H28" s="133">
        <v>0.5</v>
      </c>
      <c r="I28" s="133"/>
      <c r="J28" s="134"/>
      <c r="K28" s="134"/>
      <c r="L28" s="135"/>
      <c r="M28" s="175">
        <f t="shared" si="1"/>
        <v>1</v>
      </c>
    </row>
    <row r="29" spans="1:13" s="43" customFormat="1" ht="19.5" customHeight="1">
      <c r="A29" s="10"/>
      <c r="B29" s="192" t="s">
        <v>333</v>
      </c>
      <c r="C29" s="12">
        <v>17</v>
      </c>
      <c r="D29" s="138">
        <v>276.41</v>
      </c>
      <c r="E29" s="138">
        <v>30</v>
      </c>
      <c r="F29" s="138">
        <f t="shared" si="2"/>
        <v>6771.661000000001</v>
      </c>
      <c r="G29" s="133">
        <v>0.5</v>
      </c>
      <c r="H29" s="133">
        <v>0.5</v>
      </c>
      <c r="I29" s="133"/>
      <c r="J29" s="134"/>
      <c r="K29" s="134"/>
      <c r="L29" s="135"/>
      <c r="M29" s="175">
        <f t="shared" si="1"/>
        <v>1</v>
      </c>
    </row>
    <row r="30" spans="1:13" s="43" customFormat="1" ht="19.5" customHeight="1">
      <c r="A30" s="10" t="s">
        <v>52</v>
      </c>
      <c r="B30" s="192" t="s">
        <v>192</v>
      </c>
      <c r="C30" s="12">
        <v>238</v>
      </c>
      <c r="D30" s="138">
        <v>14.86</v>
      </c>
      <c r="E30" s="138">
        <v>10.38</v>
      </c>
      <c r="F30" s="138">
        <f t="shared" si="2"/>
        <v>7809.256000000001</v>
      </c>
      <c r="G30" s="133">
        <v>0.5</v>
      </c>
      <c r="H30" s="133">
        <v>0.5</v>
      </c>
      <c r="I30" s="133"/>
      <c r="J30" s="134"/>
      <c r="K30" s="134"/>
      <c r="L30" s="135"/>
      <c r="M30" s="175">
        <f t="shared" si="1"/>
        <v>1</v>
      </c>
    </row>
    <row r="31" spans="1:13" s="43" customFormat="1" ht="19.5" customHeight="1">
      <c r="A31" s="10"/>
      <c r="B31" s="192" t="s">
        <v>191</v>
      </c>
      <c r="C31" s="12">
        <v>1356</v>
      </c>
      <c r="D31" s="138">
        <v>4.63</v>
      </c>
      <c r="E31" s="138">
        <v>0.9</v>
      </c>
      <c r="F31" s="138">
        <f t="shared" si="2"/>
        <v>9748.284000000001</v>
      </c>
      <c r="G31" s="133">
        <v>0.5</v>
      </c>
      <c r="H31" s="133">
        <v>0.5</v>
      </c>
      <c r="I31" s="133"/>
      <c r="J31" s="134"/>
      <c r="K31" s="134"/>
      <c r="L31" s="135"/>
      <c r="M31" s="175">
        <f t="shared" si="1"/>
        <v>1</v>
      </c>
    </row>
    <row r="32" spans="1:13" s="43" customFormat="1" ht="19.5" customHeight="1">
      <c r="A32" s="10"/>
      <c r="B32" s="192" t="s">
        <v>334</v>
      </c>
      <c r="C32" s="12">
        <v>18</v>
      </c>
      <c r="D32" s="138">
        <v>276.41</v>
      </c>
      <c r="E32" s="138">
        <v>30</v>
      </c>
      <c r="F32" s="138">
        <f t="shared" si="2"/>
        <v>7169.994000000001</v>
      </c>
      <c r="G32" s="133">
        <v>0.5</v>
      </c>
      <c r="H32" s="133">
        <v>0.5</v>
      </c>
      <c r="I32" s="133"/>
      <c r="J32" s="134"/>
      <c r="K32" s="134"/>
      <c r="L32" s="135"/>
      <c r="M32" s="175">
        <f t="shared" si="1"/>
        <v>1</v>
      </c>
    </row>
    <row r="33" spans="1:13" s="43" customFormat="1" ht="19.5" customHeight="1">
      <c r="A33" s="47"/>
      <c r="B33" s="194" t="s">
        <v>46</v>
      </c>
      <c r="C33" s="178"/>
      <c r="D33" s="71">
        <f>SUMPRODUCT(D25:D32,C25:C32)*1.3</f>
        <v>37396.099</v>
      </c>
      <c r="E33" s="71">
        <f>SUMPRODUCT(E25:E32,C25:C32)*1.3</f>
        <v>10593.7</v>
      </c>
      <c r="F33" s="72">
        <f>SUM(F25:F32)</f>
        <v>47989.799</v>
      </c>
      <c r="G33" s="136">
        <f>SUMPRODUCT(G25:G32,F25:F32)</f>
        <v>23994.8995</v>
      </c>
      <c r="H33" s="136">
        <f>SUMPRODUCT(H25:H32,F25:F32)</f>
        <v>23994.8995</v>
      </c>
      <c r="I33" s="136">
        <f>SUMPRODUCT(I25:I32,F25:F32)</f>
        <v>0</v>
      </c>
      <c r="J33" s="136">
        <f>SUMPRODUCT(J25:J32,F25:F32)</f>
        <v>0</v>
      </c>
      <c r="K33" s="136">
        <f>SUMPRODUCT(K25:K32,F25:F32)</f>
        <v>0</v>
      </c>
      <c r="L33" s="137">
        <f>SUMPRODUCT(L25:L32,F25:F32)</f>
        <v>0</v>
      </c>
      <c r="M33" s="176">
        <f>K33+J33+I33+H33+G33+L33</f>
        <v>47989.799</v>
      </c>
    </row>
    <row r="34" spans="1:13" s="43" customFormat="1" ht="19.5" customHeight="1">
      <c r="A34" s="47"/>
      <c r="B34" s="194"/>
      <c r="C34" s="178"/>
      <c r="D34" s="178"/>
      <c r="E34" s="136"/>
      <c r="F34" s="136"/>
      <c r="G34" s="136"/>
      <c r="H34" s="136"/>
      <c r="I34" s="136"/>
      <c r="J34" s="136"/>
      <c r="K34" s="136"/>
      <c r="L34" s="137"/>
      <c r="M34" s="179"/>
    </row>
    <row r="35" spans="1:13" s="43" customFormat="1" ht="19.5" customHeight="1">
      <c r="A35" s="50" t="s">
        <v>53</v>
      </c>
      <c r="B35" s="195" t="s">
        <v>54</v>
      </c>
      <c r="C35" s="48"/>
      <c r="D35" s="48"/>
      <c r="E35" s="72"/>
      <c r="F35" s="138"/>
      <c r="G35" s="12"/>
      <c r="H35" s="138"/>
      <c r="I35" s="138"/>
      <c r="J35" s="138"/>
      <c r="K35" s="138"/>
      <c r="L35" s="158"/>
      <c r="M35" s="176"/>
    </row>
    <row r="36" spans="1:13" s="43" customFormat="1" ht="19.5" customHeight="1">
      <c r="A36" s="10" t="s">
        <v>55</v>
      </c>
      <c r="B36" s="192" t="s">
        <v>196</v>
      </c>
      <c r="C36" s="12">
        <v>355</v>
      </c>
      <c r="D36" s="138">
        <v>14.86</v>
      </c>
      <c r="E36" s="138">
        <v>10.38</v>
      </c>
      <c r="F36" s="138">
        <f>(E36+D36)*C36*1.3</f>
        <v>11648.260000000002</v>
      </c>
      <c r="G36" s="133"/>
      <c r="H36" s="133">
        <v>0.2</v>
      </c>
      <c r="I36" s="133">
        <v>0.3</v>
      </c>
      <c r="J36" s="133">
        <v>0.5</v>
      </c>
      <c r="K36" s="133"/>
      <c r="L36" s="139"/>
      <c r="M36" s="175">
        <f aca="true" t="shared" si="3" ref="M36:M47">K36+J36+I36+H36+G36+L36</f>
        <v>1</v>
      </c>
    </row>
    <row r="37" spans="1:13" s="43" customFormat="1" ht="19.5" customHeight="1">
      <c r="A37" s="10"/>
      <c r="B37" s="192" t="s">
        <v>197</v>
      </c>
      <c r="C37" s="12">
        <v>99</v>
      </c>
      <c r="D37" s="138">
        <v>23.8</v>
      </c>
      <c r="E37" s="138">
        <v>10.38</v>
      </c>
      <c r="F37" s="138">
        <f aca="true" t="shared" si="4" ref="F37:F47">(E37+D37)*C37*1.3</f>
        <v>4398.966</v>
      </c>
      <c r="G37" s="133"/>
      <c r="H37" s="133">
        <v>0.2</v>
      </c>
      <c r="I37" s="133">
        <v>0.3</v>
      </c>
      <c r="J37" s="133">
        <v>0.5</v>
      </c>
      <c r="K37" s="133"/>
      <c r="L37" s="139"/>
      <c r="M37" s="175">
        <f t="shared" si="3"/>
        <v>1</v>
      </c>
    </row>
    <row r="38" spans="1:13" s="43" customFormat="1" ht="19.5" customHeight="1">
      <c r="A38" s="10"/>
      <c r="B38" s="192" t="s">
        <v>56</v>
      </c>
      <c r="C38" s="12">
        <v>2807</v>
      </c>
      <c r="D38" s="138">
        <v>4.63</v>
      </c>
      <c r="E38" s="138">
        <v>0.9</v>
      </c>
      <c r="F38" s="138">
        <f t="shared" si="4"/>
        <v>20179.523</v>
      </c>
      <c r="G38" s="133"/>
      <c r="H38" s="133">
        <v>0.2</v>
      </c>
      <c r="I38" s="133">
        <v>0.3</v>
      </c>
      <c r="J38" s="133">
        <v>0.5</v>
      </c>
      <c r="K38" s="133"/>
      <c r="L38" s="139"/>
      <c r="M38" s="175">
        <f t="shared" si="3"/>
        <v>1</v>
      </c>
    </row>
    <row r="39" spans="1:13" s="43" customFormat="1" ht="19.5" customHeight="1">
      <c r="A39" s="10"/>
      <c r="B39" s="192" t="s">
        <v>335</v>
      </c>
      <c r="C39" s="12">
        <v>35</v>
      </c>
      <c r="D39" s="138">
        <v>256.66</v>
      </c>
      <c r="E39" s="138">
        <v>30</v>
      </c>
      <c r="F39" s="138">
        <f t="shared" si="4"/>
        <v>13043.03</v>
      </c>
      <c r="G39" s="133"/>
      <c r="H39" s="133">
        <v>0.2</v>
      </c>
      <c r="I39" s="133">
        <v>0.3</v>
      </c>
      <c r="J39" s="133">
        <v>0.5</v>
      </c>
      <c r="K39" s="133"/>
      <c r="L39" s="139"/>
      <c r="M39" s="175">
        <f t="shared" si="3"/>
        <v>1</v>
      </c>
    </row>
    <row r="40" spans="1:13" s="43" customFormat="1" ht="19.5" customHeight="1">
      <c r="A40" s="10" t="s">
        <v>57</v>
      </c>
      <c r="B40" s="192" t="s">
        <v>239</v>
      </c>
      <c r="C40" s="12">
        <v>645</v>
      </c>
      <c r="D40" s="138">
        <v>14.86</v>
      </c>
      <c r="E40" s="138">
        <v>10.38</v>
      </c>
      <c r="F40" s="138">
        <f t="shared" si="4"/>
        <v>21163.74</v>
      </c>
      <c r="G40" s="133"/>
      <c r="H40" s="133">
        <v>0.2</v>
      </c>
      <c r="I40" s="133">
        <v>0.3</v>
      </c>
      <c r="J40" s="133">
        <v>0.5</v>
      </c>
      <c r="K40" s="133"/>
      <c r="L40" s="139"/>
      <c r="M40" s="175">
        <f t="shared" si="3"/>
        <v>1</v>
      </c>
    </row>
    <row r="41" spans="1:13" s="43" customFormat="1" ht="19.5" customHeight="1">
      <c r="A41" s="10"/>
      <c r="B41" s="192" t="s">
        <v>56</v>
      </c>
      <c r="C41" s="12">
        <v>3277</v>
      </c>
      <c r="D41" s="138">
        <v>4.63</v>
      </c>
      <c r="E41" s="138">
        <v>0.9</v>
      </c>
      <c r="F41" s="138">
        <f t="shared" si="4"/>
        <v>23558.353000000003</v>
      </c>
      <c r="G41" s="133"/>
      <c r="H41" s="133">
        <v>0.2</v>
      </c>
      <c r="I41" s="133">
        <v>0.3</v>
      </c>
      <c r="J41" s="133">
        <v>0.5</v>
      </c>
      <c r="K41" s="133"/>
      <c r="L41" s="139"/>
      <c r="M41" s="175">
        <f t="shared" si="3"/>
        <v>1</v>
      </c>
    </row>
    <row r="42" spans="1:13" s="43" customFormat="1" ht="19.5" customHeight="1">
      <c r="A42" s="10"/>
      <c r="B42" s="192" t="s">
        <v>335</v>
      </c>
      <c r="C42" s="12">
        <v>50</v>
      </c>
      <c r="D42" s="138">
        <v>256.66</v>
      </c>
      <c r="E42" s="138">
        <v>30</v>
      </c>
      <c r="F42" s="159">
        <f t="shared" si="4"/>
        <v>18632.9</v>
      </c>
      <c r="G42" s="140"/>
      <c r="H42" s="133">
        <v>0.2</v>
      </c>
      <c r="I42" s="133">
        <v>0.3</v>
      </c>
      <c r="J42" s="133">
        <v>0.5</v>
      </c>
      <c r="K42" s="133"/>
      <c r="L42" s="139"/>
      <c r="M42" s="175">
        <f t="shared" si="3"/>
        <v>1</v>
      </c>
    </row>
    <row r="43" spans="1:13" s="43" customFormat="1" ht="19.5" customHeight="1">
      <c r="A43" s="10" t="s">
        <v>58</v>
      </c>
      <c r="B43" s="192" t="s">
        <v>361</v>
      </c>
      <c r="C43" s="12">
        <v>213</v>
      </c>
      <c r="D43" s="138">
        <v>23.8</v>
      </c>
      <c r="E43" s="138">
        <v>10.38</v>
      </c>
      <c r="F43" s="138">
        <f t="shared" si="4"/>
        <v>9464.442000000001</v>
      </c>
      <c r="G43" s="134"/>
      <c r="H43" s="134">
        <v>0.2</v>
      </c>
      <c r="I43" s="134">
        <v>0.3</v>
      </c>
      <c r="J43" s="134">
        <v>0.5</v>
      </c>
      <c r="K43" s="134"/>
      <c r="L43" s="134"/>
      <c r="M43" s="175">
        <f t="shared" si="3"/>
        <v>1</v>
      </c>
    </row>
    <row r="44" spans="1:13" s="43" customFormat="1" ht="19.5" customHeight="1">
      <c r="A44" s="10"/>
      <c r="B44" s="192" t="s">
        <v>56</v>
      </c>
      <c r="C44" s="12">
        <v>1600</v>
      </c>
      <c r="D44" s="138">
        <v>4.63</v>
      </c>
      <c r="E44" s="138">
        <v>0.9</v>
      </c>
      <c r="F44" s="138">
        <f t="shared" si="4"/>
        <v>11502.4</v>
      </c>
      <c r="G44" s="134"/>
      <c r="H44" s="134">
        <v>0.2</v>
      </c>
      <c r="I44" s="134">
        <v>0.3</v>
      </c>
      <c r="J44" s="134">
        <v>0.5</v>
      </c>
      <c r="K44" s="134"/>
      <c r="L44" s="134"/>
      <c r="M44" s="175">
        <f t="shared" si="3"/>
        <v>1</v>
      </c>
    </row>
    <row r="45" spans="1:13" s="43" customFormat="1" ht="19.5" customHeight="1">
      <c r="A45" s="10"/>
      <c r="B45" s="192" t="s">
        <v>335</v>
      </c>
      <c r="C45" s="12">
        <v>26</v>
      </c>
      <c r="D45" s="138">
        <v>256.66</v>
      </c>
      <c r="E45" s="138">
        <v>30</v>
      </c>
      <c r="F45" s="159">
        <f t="shared" si="4"/>
        <v>9689.108000000002</v>
      </c>
      <c r="G45" s="143"/>
      <c r="H45" s="133">
        <v>0.2</v>
      </c>
      <c r="I45" s="133">
        <v>0.3</v>
      </c>
      <c r="J45" s="133">
        <v>0.5</v>
      </c>
      <c r="K45" s="133"/>
      <c r="L45" s="139"/>
      <c r="M45" s="175">
        <f t="shared" si="3"/>
        <v>1</v>
      </c>
    </row>
    <row r="46" spans="1:13" s="43" customFormat="1" ht="19.5" customHeight="1">
      <c r="A46" s="10" t="s">
        <v>59</v>
      </c>
      <c r="B46" s="192" t="s">
        <v>260</v>
      </c>
      <c r="C46" s="12">
        <v>60</v>
      </c>
      <c r="D46" s="138">
        <v>79.2</v>
      </c>
      <c r="E46" s="138">
        <v>8.7</v>
      </c>
      <c r="F46" s="138">
        <f t="shared" si="4"/>
        <v>6856.2</v>
      </c>
      <c r="G46" s="134"/>
      <c r="H46" s="133">
        <v>0.2</v>
      </c>
      <c r="I46" s="133">
        <v>0.3</v>
      </c>
      <c r="J46" s="133">
        <v>0.5</v>
      </c>
      <c r="K46" s="133"/>
      <c r="L46" s="139"/>
      <c r="M46" s="175">
        <f t="shared" si="3"/>
        <v>1</v>
      </c>
    </row>
    <row r="47" spans="1:13" s="43" customFormat="1" ht="19.5" customHeight="1">
      <c r="A47" s="10" t="s">
        <v>96</v>
      </c>
      <c r="B47" s="192" t="s">
        <v>336</v>
      </c>
      <c r="C47" s="12">
        <v>440</v>
      </c>
      <c r="D47" s="138">
        <v>2.2</v>
      </c>
      <c r="E47" s="138">
        <v>0.8</v>
      </c>
      <c r="F47" s="138">
        <f t="shared" si="4"/>
        <v>1716</v>
      </c>
      <c r="G47" s="134"/>
      <c r="H47" s="133">
        <v>0.2</v>
      </c>
      <c r="I47" s="133">
        <v>0.3</v>
      </c>
      <c r="J47" s="133">
        <v>0.5</v>
      </c>
      <c r="K47" s="133"/>
      <c r="L47" s="139"/>
      <c r="M47" s="175">
        <f t="shared" si="3"/>
        <v>1</v>
      </c>
    </row>
    <row r="48" spans="1:13" s="43" customFormat="1" ht="19.5" customHeight="1">
      <c r="A48" s="47"/>
      <c r="B48" s="194" t="s">
        <v>46</v>
      </c>
      <c r="C48" s="178"/>
      <c r="D48" s="136">
        <f>SUMPRODUCT(D36:D47,C36:C47)*1.3</f>
        <v>119693.314</v>
      </c>
      <c r="E48" s="136">
        <f>SUMPRODUCT(E36:E47,C36:C47)*1.3</f>
        <v>32159.608</v>
      </c>
      <c r="F48" s="136">
        <f>SUM(F36:F47)</f>
        <v>151852.92200000002</v>
      </c>
      <c r="G48" s="136">
        <f>SUMPRODUCT(G36:G47,F36:F47)</f>
        <v>0</v>
      </c>
      <c r="H48" s="136">
        <f>SUMPRODUCT(H36:H47,F36:F47)</f>
        <v>30370.584400000007</v>
      </c>
      <c r="I48" s="136">
        <f>SUMPRODUCT(I36:I47,F36:F47)</f>
        <v>45555.87660000001</v>
      </c>
      <c r="J48" s="136">
        <f>SUMPRODUCT(J36:J47,F36:F47)</f>
        <v>75926.46100000001</v>
      </c>
      <c r="K48" s="136">
        <f>SUMPRODUCT(K36:K47,F36:F47)</f>
        <v>0</v>
      </c>
      <c r="L48" s="136">
        <f>SUMPRODUCT(L36:L47,F36:F47)</f>
        <v>0</v>
      </c>
      <c r="M48" s="179">
        <f>K48+J48+I48+H48+G48+L48</f>
        <v>151852.92200000002</v>
      </c>
    </row>
    <row r="49" spans="1:13" s="43" customFormat="1" ht="19.5" customHeight="1">
      <c r="A49" s="50"/>
      <c r="B49" s="195"/>
      <c r="C49" s="48"/>
      <c r="D49" s="72"/>
      <c r="E49" s="72"/>
      <c r="F49" s="72"/>
      <c r="G49" s="72"/>
      <c r="H49" s="72"/>
      <c r="I49" s="72"/>
      <c r="J49" s="72"/>
      <c r="K49" s="72"/>
      <c r="L49" s="72"/>
      <c r="M49" s="176"/>
    </row>
    <row r="50" spans="1:13" s="43" customFormat="1" ht="19.5" customHeight="1">
      <c r="A50" s="7" t="s">
        <v>60</v>
      </c>
      <c r="B50" s="196" t="s">
        <v>62</v>
      </c>
      <c r="C50" s="165"/>
      <c r="D50" s="165"/>
      <c r="E50" s="148"/>
      <c r="F50" s="145"/>
      <c r="G50" s="58"/>
      <c r="H50" s="145"/>
      <c r="I50" s="145"/>
      <c r="J50" s="145"/>
      <c r="K50" s="145"/>
      <c r="L50" s="145"/>
      <c r="M50" s="174"/>
    </row>
    <row r="51" spans="1:13" s="43" customFormat="1" ht="19.5" customHeight="1" thickBot="1">
      <c r="A51" s="84" t="s">
        <v>102</v>
      </c>
      <c r="B51" s="197" t="s">
        <v>339</v>
      </c>
      <c r="C51" s="75">
        <v>1036</v>
      </c>
      <c r="D51" s="163">
        <v>16.5</v>
      </c>
      <c r="E51" s="163">
        <v>10.44</v>
      </c>
      <c r="F51" s="160">
        <f>(E51+D51)*C51*1.3</f>
        <v>36282.791999999994</v>
      </c>
      <c r="G51" s="141"/>
      <c r="H51" s="141">
        <v>0.2</v>
      </c>
      <c r="I51" s="141">
        <v>0.3</v>
      </c>
      <c r="J51" s="141">
        <v>0.5</v>
      </c>
      <c r="K51" s="141"/>
      <c r="L51" s="141"/>
      <c r="M51" s="180">
        <f>K51+J51+I51+H51+G51+L51</f>
        <v>1</v>
      </c>
    </row>
    <row r="52" spans="1:13" s="43" customFormat="1" ht="19.5" customHeight="1" thickTop="1">
      <c r="A52" s="85" t="s">
        <v>337</v>
      </c>
      <c r="B52" s="198" t="s">
        <v>340</v>
      </c>
      <c r="C52" s="45">
        <v>482</v>
      </c>
      <c r="D52" s="161">
        <v>8.25</v>
      </c>
      <c r="E52" s="161">
        <v>14.62</v>
      </c>
      <c r="F52" s="161">
        <f>(E52+D52)*C52*1.3</f>
        <v>14330.341999999999</v>
      </c>
      <c r="G52" s="142"/>
      <c r="H52" s="142">
        <v>0.2</v>
      </c>
      <c r="I52" s="142">
        <v>0.3</v>
      </c>
      <c r="J52" s="142">
        <v>0.5</v>
      </c>
      <c r="K52" s="142"/>
      <c r="L52" s="142"/>
      <c r="M52" s="181"/>
    </row>
    <row r="53" spans="1:13" s="43" customFormat="1" ht="19.5" customHeight="1">
      <c r="A53" s="7"/>
      <c r="B53" s="191" t="s">
        <v>46</v>
      </c>
      <c r="C53" s="173"/>
      <c r="D53" s="71">
        <f>SUMPRODUCT(D51:D52,C51:C52)*1.3</f>
        <v>27391.65</v>
      </c>
      <c r="E53" s="71">
        <f>SUMPRODUCT(E51:E52,C51:C52)*1.3</f>
        <v>23221.484</v>
      </c>
      <c r="F53" s="71">
        <f>SUM(F51:F52)</f>
        <v>50613.13399999999</v>
      </c>
      <c r="G53" s="72">
        <f>SUMPRODUCT(G51:G52,F51:F52)</f>
        <v>0</v>
      </c>
      <c r="H53" s="72">
        <f>SUMPRODUCT(H51:H52,F51:F52)</f>
        <v>10122.626799999998</v>
      </c>
      <c r="I53" s="72">
        <f>SUMPRODUCT(I51:I52,F51:F52)</f>
        <v>15183.940199999997</v>
      </c>
      <c r="J53" s="72">
        <f>SUMPRODUCT(J51:J52,F51:F52)</f>
        <v>25306.566999999995</v>
      </c>
      <c r="K53" s="72">
        <f>K51*F51</f>
        <v>0</v>
      </c>
      <c r="L53" s="129">
        <f>L51*F51</f>
        <v>0</v>
      </c>
      <c r="M53" s="176">
        <f>K53+J53+I53+H53+G53+L53</f>
        <v>50613.13399999999</v>
      </c>
    </row>
    <row r="54" spans="1:13" s="43" customFormat="1" ht="19.5" customHeight="1">
      <c r="A54" s="9"/>
      <c r="B54" s="193"/>
      <c r="C54" s="177"/>
      <c r="D54" s="177"/>
      <c r="E54" s="132"/>
      <c r="F54" s="132"/>
      <c r="G54" s="12"/>
      <c r="H54" s="138"/>
      <c r="I54" s="138"/>
      <c r="J54" s="138"/>
      <c r="K54" s="138"/>
      <c r="L54" s="158"/>
      <c r="M54" s="176"/>
    </row>
    <row r="55" spans="1:13" s="43" customFormat="1" ht="19.5" customHeight="1">
      <c r="A55" s="16" t="s">
        <v>61</v>
      </c>
      <c r="B55" s="191" t="s">
        <v>67</v>
      </c>
      <c r="C55" s="173"/>
      <c r="D55" s="173"/>
      <c r="E55" s="71"/>
      <c r="F55" s="132"/>
      <c r="G55" s="12"/>
      <c r="H55" s="138"/>
      <c r="I55" s="138"/>
      <c r="J55" s="138"/>
      <c r="K55" s="138"/>
      <c r="L55" s="158"/>
      <c r="M55" s="176"/>
    </row>
    <row r="56" spans="1:13" s="43" customFormat="1" ht="19.5" customHeight="1">
      <c r="A56" s="113" t="s">
        <v>63</v>
      </c>
      <c r="B56" s="192" t="s">
        <v>69</v>
      </c>
      <c r="C56" s="12">
        <v>2868</v>
      </c>
      <c r="D56" s="138">
        <v>1.21</v>
      </c>
      <c r="E56" s="138">
        <v>1.3</v>
      </c>
      <c r="F56" s="138">
        <f aca="true" t="shared" si="5" ref="F56:F62">(E56+D56)*C56*1.3</f>
        <v>9358.284</v>
      </c>
      <c r="G56" s="134"/>
      <c r="H56" s="134"/>
      <c r="I56" s="134">
        <v>0.4</v>
      </c>
      <c r="J56" s="134">
        <v>0.4</v>
      </c>
      <c r="K56" s="134">
        <v>0.2</v>
      </c>
      <c r="L56" s="135"/>
      <c r="M56" s="175">
        <f aca="true" t="shared" si="6" ref="M56:M61">K56+J56+I56+H56+G56+L56</f>
        <v>1</v>
      </c>
    </row>
    <row r="57" spans="1:13" s="43" customFormat="1" ht="19.5" customHeight="1">
      <c r="A57" s="113" t="s">
        <v>64</v>
      </c>
      <c r="B57" s="192" t="s">
        <v>71</v>
      </c>
      <c r="C57" s="12">
        <v>2868</v>
      </c>
      <c r="D57" s="138">
        <v>1.2</v>
      </c>
      <c r="E57" s="138">
        <v>6.49</v>
      </c>
      <c r="F57" s="138">
        <f t="shared" si="5"/>
        <v>28671.396000000004</v>
      </c>
      <c r="G57" s="134"/>
      <c r="H57" s="134"/>
      <c r="I57" s="134">
        <v>0.4</v>
      </c>
      <c r="J57" s="134">
        <v>0.4</v>
      </c>
      <c r="K57" s="134">
        <v>0.2</v>
      </c>
      <c r="L57" s="135"/>
      <c r="M57" s="175">
        <f t="shared" si="6"/>
        <v>1</v>
      </c>
    </row>
    <row r="58" spans="1:13" s="43" customFormat="1" ht="19.5" customHeight="1">
      <c r="A58" s="113" t="s">
        <v>65</v>
      </c>
      <c r="B58" s="192" t="s">
        <v>72</v>
      </c>
      <c r="C58" s="12">
        <v>2868</v>
      </c>
      <c r="D58" s="138">
        <v>1.45</v>
      </c>
      <c r="E58" s="138">
        <v>6.49</v>
      </c>
      <c r="F58" s="138">
        <f t="shared" si="5"/>
        <v>29603.496000000003</v>
      </c>
      <c r="G58" s="134"/>
      <c r="H58" s="134"/>
      <c r="I58" s="134">
        <v>0.4</v>
      </c>
      <c r="J58" s="134">
        <v>0.4</v>
      </c>
      <c r="K58" s="134">
        <v>0.2</v>
      </c>
      <c r="L58" s="135"/>
      <c r="M58" s="175">
        <f t="shared" si="6"/>
        <v>1</v>
      </c>
    </row>
    <row r="59" spans="1:13" s="43" customFormat="1" ht="19.5" customHeight="1">
      <c r="A59" s="113" t="s">
        <v>124</v>
      </c>
      <c r="B59" s="192" t="s">
        <v>341</v>
      </c>
      <c r="C59" s="12">
        <v>35</v>
      </c>
      <c r="D59" s="138">
        <v>0.9</v>
      </c>
      <c r="E59" s="138">
        <v>0.3</v>
      </c>
      <c r="F59" s="138">
        <f t="shared" si="5"/>
        <v>54.6</v>
      </c>
      <c r="G59" s="134"/>
      <c r="H59" s="134"/>
      <c r="I59" s="134">
        <v>0.4</v>
      </c>
      <c r="J59" s="134">
        <v>0.4</v>
      </c>
      <c r="K59" s="134">
        <v>0.2</v>
      </c>
      <c r="L59" s="135"/>
      <c r="M59" s="175">
        <f t="shared" si="6"/>
        <v>1</v>
      </c>
    </row>
    <row r="60" spans="1:13" s="43" customFormat="1" ht="19.5" customHeight="1">
      <c r="A60" s="113" t="s">
        <v>128</v>
      </c>
      <c r="B60" s="192" t="s">
        <v>198</v>
      </c>
      <c r="C60" s="12">
        <v>35</v>
      </c>
      <c r="D60" s="138">
        <v>6.28</v>
      </c>
      <c r="E60" s="138">
        <v>6.26</v>
      </c>
      <c r="F60" s="138">
        <f t="shared" si="5"/>
        <v>570.5699999999999</v>
      </c>
      <c r="G60" s="134"/>
      <c r="H60" s="134"/>
      <c r="I60" s="134">
        <v>0.4</v>
      </c>
      <c r="J60" s="134">
        <v>0.4</v>
      </c>
      <c r="K60" s="134">
        <v>0.2</v>
      </c>
      <c r="L60" s="135"/>
      <c r="M60" s="175">
        <f t="shared" si="6"/>
        <v>1</v>
      </c>
    </row>
    <row r="61" spans="1:13" s="43" customFormat="1" ht="19.5" customHeight="1">
      <c r="A61" s="113" t="s">
        <v>199</v>
      </c>
      <c r="B61" s="199" t="s">
        <v>229</v>
      </c>
      <c r="C61" s="61">
        <v>130</v>
      </c>
      <c r="D61" s="162">
        <v>18.83</v>
      </c>
      <c r="E61" s="162">
        <v>12</v>
      </c>
      <c r="F61" s="138">
        <f t="shared" si="5"/>
        <v>5210.2699999999995</v>
      </c>
      <c r="G61" s="134"/>
      <c r="H61" s="134"/>
      <c r="I61" s="134">
        <v>0.4</v>
      </c>
      <c r="J61" s="134">
        <v>0.4</v>
      </c>
      <c r="K61" s="134">
        <v>0.2</v>
      </c>
      <c r="L61" s="135"/>
      <c r="M61" s="175">
        <f t="shared" si="6"/>
        <v>1</v>
      </c>
    </row>
    <row r="62" spans="1:13" s="43" customFormat="1" ht="19.5" customHeight="1">
      <c r="A62" s="113" t="s">
        <v>245</v>
      </c>
      <c r="B62" s="199" t="s">
        <v>345</v>
      </c>
      <c r="C62" s="61">
        <v>270</v>
      </c>
      <c r="D62" s="162">
        <v>76.39</v>
      </c>
      <c r="E62" s="162">
        <v>16</v>
      </c>
      <c r="F62" s="138">
        <f t="shared" si="5"/>
        <v>32428.89</v>
      </c>
      <c r="G62" s="134"/>
      <c r="H62" s="134"/>
      <c r="I62" s="134">
        <v>0.4</v>
      </c>
      <c r="J62" s="134">
        <v>0.4</v>
      </c>
      <c r="K62" s="134">
        <v>0.2</v>
      </c>
      <c r="L62" s="135"/>
      <c r="M62" s="175"/>
    </row>
    <row r="63" spans="1:13" s="43" customFormat="1" ht="19.5" customHeight="1">
      <c r="A63" s="47"/>
      <c r="B63" s="194" t="s">
        <v>46</v>
      </c>
      <c r="C63" s="178"/>
      <c r="D63" s="136">
        <f>SUMPRODUCT(D56:D62,C56:C62)*1.3</f>
        <v>44713.473999999995</v>
      </c>
      <c r="E63" s="136">
        <f>SUMPRODUCT(E56:E62,C56:C62)*1.3</f>
        <v>61184.032</v>
      </c>
      <c r="F63" s="72">
        <f>SUM(F56:F62)</f>
        <v>105897.50600000002</v>
      </c>
      <c r="G63" s="72">
        <f>SUMPRODUCT(G56:G62,F56:F62)</f>
        <v>0</v>
      </c>
      <c r="H63" s="72">
        <f>SUMPRODUCT(H56:H61,F56:F61)</f>
        <v>0</v>
      </c>
      <c r="I63" s="72">
        <f>SUMPRODUCT(I56:I62,F56:F62)</f>
        <v>42359.0024</v>
      </c>
      <c r="J63" s="72">
        <f>SUMPRODUCT(J56:J62,F56:F62)</f>
        <v>42359.0024</v>
      </c>
      <c r="K63" s="72">
        <f>SUMPRODUCT(K56:K62,F56:F62)</f>
        <v>21179.5012</v>
      </c>
      <c r="L63" s="129">
        <f>SUMPRODUCT(L56:L61,F56:F61)</f>
        <v>0</v>
      </c>
      <c r="M63" s="176">
        <f>K63+J63+I63+H63+G63+L63</f>
        <v>105897.506</v>
      </c>
    </row>
    <row r="64" spans="1:13" s="43" customFormat="1" ht="19.5" customHeight="1">
      <c r="A64" s="50"/>
      <c r="B64" s="195"/>
      <c r="C64" s="48"/>
      <c r="D64" s="48"/>
      <c r="E64" s="72"/>
      <c r="F64" s="72"/>
      <c r="G64" s="49"/>
      <c r="H64" s="72"/>
      <c r="I64" s="72"/>
      <c r="J64" s="72"/>
      <c r="K64" s="72"/>
      <c r="L64" s="129"/>
      <c r="M64" s="176"/>
    </row>
    <row r="65" spans="1:13" s="43" customFormat="1" ht="19.5" customHeight="1">
      <c r="A65" s="16" t="s">
        <v>66</v>
      </c>
      <c r="B65" s="191" t="s">
        <v>74</v>
      </c>
      <c r="C65" s="173"/>
      <c r="D65" s="173"/>
      <c r="E65" s="71"/>
      <c r="F65" s="132"/>
      <c r="G65" s="8"/>
      <c r="H65" s="132"/>
      <c r="I65" s="132"/>
      <c r="J65" s="138"/>
      <c r="K65" s="138"/>
      <c r="L65" s="158"/>
      <c r="M65" s="176"/>
    </row>
    <row r="66" spans="1:13" s="43" customFormat="1" ht="19.5" customHeight="1">
      <c r="A66" s="113" t="s">
        <v>68</v>
      </c>
      <c r="B66" s="200" t="s">
        <v>200</v>
      </c>
      <c r="C66" s="12">
        <v>1200</v>
      </c>
      <c r="D66" s="138">
        <v>13.66</v>
      </c>
      <c r="E66" s="138">
        <v>1.8</v>
      </c>
      <c r="F66" s="132">
        <f>(E66+D66)*C66*1.3</f>
        <v>24117.600000000002</v>
      </c>
      <c r="G66" s="134"/>
      <c r="H66" s="134">
        <v>0.25</v>
      </c>
      <c r="I66" s="134">
        <v>0.25</v>
      </c>
      <c r="J66" s="134">
        <v>0.25</v>
      </c>
      <c r="K66" s="134">
        <v>0.25</v>
      </c>
      <c r="L66" s="135"/>
      <c r="M66" s="175">
        <f>K66+J66+I66+H66+G66+L66</f>
        <v>1</v>
      </c>
    </row>
    <row r="67" spans="1:13" s="43" customFormat="1" ht="19.5" customHeight="1">
      <c r="A67" s="113" t="s">
        <v>70</v>
      </c>
      <c r="B67" s="192" t="s">
        <v>201</v>
      </c>
      <c r="C67" s="12">
        <v>1200</v>
      </c>
      <c r="D67" s="138">
        <v>6.96</v>
      </c>
      <c r="E67" s="138">
        <v>10.38</v>
      </c>
      <c r="F67" s="132">
        <f aca="true" t="shared" si="7" ref="F67:F73">(E67+D67)*C67*1.3</f>
        <v>27050.4</v>
      </c>
      <c r="G67" s="134"/>
      <c r="H67" s="134">
        <v>0.25</v>
      </c>
      <c r="I67" s="134">
        <v>0.25</v>
      </c>
      <c r="J67" s="134">
        <v>0.25</v>
      </c>
      <c r="K67" s="134">
        <v>0.25</v>
      </c>
      <c r="L67" s="135"/>
      <c r="M67" s="175">
        <f>K67+J67+I67+H67+G67+L67</f>
        <v>1</v>
      </c>
    </row>
    <row r="68" spans="1:13" s="43" customFormat="1" ht="19.5" customHeight="1">
      <c r="A68" s="113" t="s">
        <v>225</v>
      </c>
      <c r="B68" s="199" t="s">
        <v>227</v>
      </c>
      <c r="C68" s="61">
        <v>150</v>
      </c>
      <c r="D68" s="162">
        <v>15.6</v>
      </c>
      <c r="E68" s="162">
        <v>12</v>
      </c>
      <c r="F68" s="132">
        <f t="shared" si="7"/>
        <v>5382</v>
      </c>
      <c r="G68" s="134"/>
      <c r="H68" s="134">
        <v>0.25</v>
      </c>
      <c r="I68" s="134">
        <v>0.25</v>
      </c>
      <c r="J68" s="134">
        <v>0.25</v>
      </c>
      <c r="K68" s="134">
        <v>0.25</v>
      </c>
      <c r="L68" s="135"/>
      <c r="M68" s="175">
        <f>K68+J68+I68+H68+G68+L68</f>
        <v>1</v>
      </c>
    </row>
    <row r="69" spans="1:13" s="43" customFormat="1" ht="19.5" customHeight="1">
      <c r="A69" s="113" t="s">
        <v>226</v>
      </c>
      <c r="B69" s="199" t="s">
        <v>228</v>
      </c>
      <c r="C69" s="61">
        <v>346</v>
      </c>
      <c r="D69" s="162">
        <v>1.56</v>
      </c>
      <c r="E69" s="162">
        <v>1.2</v>
      </c>
      <c r="F69" s="132">
        <f t="shared" si="7"/>
        <v>1241.4479999999999</v>
      </c>
      <c r="G69" s="134"/>
      <c r="H69" s="134">
        <v>0.25</v>
      </c>
      <c r="I69" s="134">
        <v>0.25</v>
      </c>
      <c r="J69" s="134">
        <v>0.25</v>
      </c>
      <c r="K69" s="134">
        <v>0.25</v>
      </c>
      <c r="L69" s="134"/>
      <c r="M69" s="175">
        <f>K69+J69+I69+H69+G69+L69</f>
        <v>1</v>
      </c>
    </row>
    <row r="70" spans="1:13" s="43" customFormat="1" ht="19.5" customHeight="1">
      <c r="A70" s="113" t="s">
        <v>247</v>
      </c>
      <c r="B70" s="200" t="s">
        <v>246</v>
      </c>
      <c r="C70" s="12">
        <v>210</v>
      </c>
      <c r="D70" s="138">
        <v>18.22</v>
      </c>
      <c r="E70" s="138">
        <v>2.4</v>
      </c>
      <c r="F70" s="132">
        <f t="shared" si="7"/>
        <v>5629.26</v>
      </c>
      <c r="G70" s="134"/>
      <c r="H70" s="134">
        <v>0.25</v>
      </c>
      <c r="I70" s="134">
        <v>0.25</v>
      </c>
      <c r="J70" s="134">
        <v>0.25</v>
      </c>
      <c r="K70" s="134">
        <v>0.25</v>
      </c>
      <c r="L70" s="134"/>
      <c r="M70" s="175"/>
    </row>
    <row r="71" spans="1:13" s="43" customFormat="1" ht="19.5" customHeight="1">
      <c r="A71" s="113" t="s">
        <v>248</v>
      </c>
      <c r="B71" s="199" t="s">
        <v>342</v>
      </c>
      <c r="C71" s="61">
        <v>3</v>
      </c>
      <c r="D71" s="162">
        <v>37.38</v>
      </c>
      <c r="E71" s="162">
        <v>4.5</v>
      </c>
      <c r="F71" s="132">
        <f t="shared" si="7"/>
        <v>163.33200000000002</v>
      </c>
      <c r="G71" s="134"/>
      <c r="H71" s="134">
        <v>0.25</v>
      </c>
      <c r="I71" s="134">
        <v>0.25</v>
      </c>
      <c r="J71" s="134">
        <v>0.25</v>
      </c>
      <c r="K71" s="134">
        <v>0.25</v>
      </c>
      <c r="L71" s="134"/>
      <c r="M71" s="175"/>
    </row>
    <row r="72" spans="1:13" s="43" customFormat="1" ht="19.5" customHeight="1">
      <c r="A72" s="113" t="s">
        <v>249</v>
      </c>
      <c r="B72" s="199" t="s">
        <v>343</v>
      </c>
      <c r="C72" s="61">
        <v>10</v>
      </c>
      <c r="D72" s="162">
        <v>74.77</v>
      </c>
      <c r="E72" s="162">
        <v>9</v>
      </c>
      <c r="F72" s="132">
        <f t="shared" si="7"/>
        <v>1089.01</v>
      </c>
      <c r="G72" s="134"/>
      <c r="H72" s="134">
        <v>0.25</v>
      </c>
      <c r="I72" s="134">
        <v>0.25</v>
      </c>
      <c r="J72" s="134">
        <v>0.25</v>
      </c>
      <c r="K72" s="134">
        <v>0.25</v>
      </c>
      <c r="L72" s="134"/>
      <c r="M72" s="175"/>
    </row>
    <row r="73" spans="1:13" s="43" customFormat="1" ht="19.5" customHeight="1">
      <c r="A73" s="113" t="s">
        <v>250</v>
      </c>
      <c r="B73" s="199" t="s">
        <v>344</v>
      </c>
      <c r="C73" s="61">
        <v>76</v>
      </c>
      <c r="D73" s="162">
        <v>18.69</v>
      </c>
      <c r="E73" s="162">
        <v>2.25</v>
      </c>
      <c r="F73" s="132">
        <f t="shared" si="7"/>
        <v>2068.8720000000003</v>
      </c>
      <c r="G73" s="134"/>
      <c r="H73" s="134">
        <v>0.25</v>
      </c>
      <c r="I73" s="134">
        <v>0.25</v>
      </c>
      <c r="J73" s="134">
        <v>0.25</v>
      </c>
      <c r="K73" s="134">
        <v>0.25</v>
      </c>
      <c r="L73" s="134"/>
      <c r="M73" s="175"/>
    </row>
    <row r="74" spans="1:13" s="43" customFormat="1" ht="19.5" customHeight="1">
      <c r="A74" s="47"/>
      <c r="B74" s="194" t="s">
        <v>46</v>
      </c>
      <c r="C74" s="178"/>
      <c r="D74" s="136">
        <f>SUMPRODUCT(D66:D73,C66:C73)*1.3</f>
        <v>43849.312</v>
      </c>
      <c r="E74" s="136">
        <f>SUMPRODUCT(E66:E73,C66:C73)*1.3</f>
        <v>22892.61</v>
      </c>
      <c r="F74" s="136">
        <f>SUM(F66:F73)</f>
        <v>66741.922</v>
      </c>
      <c r="G74" s="136">
        <f>SUMPRODUCT(G66:G73,F66:F73)</f>
        <v>0</v>
      </c>
      <c r="H74" s="136">
        <f>SUMPRODUCT(H66:H73,F66:F73)</f>
        <v>16685.4805</v>
      </c>
      <c r="I74" s="136">
        <f>SUMPRODUCT(I66:I73,F66:F73)</f>
        <v>16685.4805</v>
      </c>
      <c r="J74" s="136">
        <f>SUMPRODUCT(J66:J73,F66:F73)</f>
        <v>16685.4805</v>
      </c>
      <c r="K74" s="136">
        <f>SUMPRODUCT(K66:K73,F66:F73)</f>
        <v>16685.4805</v>
      </c>
      <c r="L74" s="137">
        <f>SUMPRODUCT(L66:L69,F66:F69)</f>
        <v>0</v>
      </c>
      <c r="M74" s="176">
        <f>K74+J74+I74+H74+G74+L74</f>
        <v>66741.922</v>
      </c>
    </row>
    <row r="75" spans="1:13" s="43" customFormat="1" ht="19.5" customHeight="1">
      <c r="A75" s="50"/>
      <c r="B75" s="195"/>
      <c r="C75" s="48"/>
      <c r="D75" s="72"/>
      <c r="E75" s="72"/>
      <c r="F75" s="72"/>
      <c r="G75" s="72"/>
      <c r="H75" s="72"/>
      <c r="I75" s="72"/>
      <c r="J75" s="72"/>
      <c r="K75" s="72"/>
      <c r="L75" s="129"/>
      <c r="M75" s="176"/>
    </row>
    <row r="76" spans="1:13" s="43" customFormat="1" ht="19.5" customHeight="1">
      <c r="A76" s="16" t="s">
        <v>73</v>
      </c>
      <c r="B76" s="196" t="s">
        <v>188</v>
      </c>
      <c r="C76" s="165"/>
      <c r="D76" s="165"/>
      <c r="E76" s="148"/>
      <c r="F76" s="145"/>
      <c r="G76" s="58"/>
      <c r="H76" s="145"/>
      <c r="I76" s="145"/>
      <c r="J76" s="145"/>
      <c r="K76" s="145"/>
      <c r="L76" s="150"/>
      <c r="M76" s="174"/>
    </row>
    <row r="77" spans="1:13" s="43" customFormat="1" ht="19.5" customHeight="1">
      <c r="A77" s="115"/>
      <c r="B77" s="195" t="s">
        <v>207</v>
      </c>
      <c r="C77" s="173"/>
      <c r="D77" s="173"/>
      <c r="E77" s="71"/>
      <c r="F77" s="132"/>
      <c r="G77" s="8"/>
      <c r="H77" s="132"/>
      <c r="I77" s="132"/>
      <c r="J77" s="138"/>
      <c r="K77" s="138"/>
      <c r="L77" s="158"/>
      <c r="M77" s="176"/>
    </row>
    <row r="78" spans="1:13" s="43" customFormat="1" ht="19.5" customHeight="1">
      <c r="A78" s="10" t="s">
        <v>75</v>
      </c>
      <c r="B78" s="192" t="s">
        <v>360</v>
      </c>
      <c r="C78" s="12">
        <v>1</v>
      </c>
      <c r="D78" s="138">
        <v>450</v>
      </c>
      <c r="E78" s="138">
        <f aca="true" t="shared" si="8" ref="E78:E141">D78*0.15</f>
        <v>67.5</v>
      </c>
      <c r="F78" s="138">
        <f>(E78+D78)*C78*1.3</f>
        <v>672.75</v>
      </c>
      <c r="G78" s="143"/>
      <c r="H78" s="143"/>
      <c r="I78" s="143">
        <v>1</v>
      </c>
      <c r="J78" s="143"/>
      <c r="K78" s="143"/>
      <c r="L78" s="144"/>
      <c r="M78" s="175">
        <f aca="true" t="shared" si="9" ref="M78:M141">K78+J78+I78+H78+G78+L78</f>
        <v>1</v>
      </c>
    </row>
    <row r="79" spans="1:13" s="43" customFormat="1" ht="19.5" customHeight="1">
      <c r="A79" s="10" t="s">
        <v>76</v>
      </c>
      <c r="B79" s="192" t="s">
        <v>367</v>
      </c>
      <c r="C79" s="12">
        <v>1</v>
      </c>
      <c r="D79" s="138">
        <v>1100</v>
      </c>
      <c r="E79" s="138">
        <f t="shared" si="8"/>
        <v>165</v>
      </c>
      <c r="F79" s="138">
        <f aca="true" t="shared" si="10" ref="F79:F142">(E79+D79)*C79*1.3</f>
        <v>1644.5</v>
      </c>
      <c r="G79" s="143"/>
      <c r="H79" s="143">
        <v>0.2</v>
      </c>
      <c r="I79" s="143">
        <v>0.3</v>
      </c>
      <c r="J79" s="143">
        <v>0.3</v>
      </c>
      <c r="K79" s="143">
        <v>0.1</v>
      </c>
      <c r="L79" s="144">
        <v>0.1</v>
      </c>
      <c r="M79" s="175">
        <f t="shared" si="9"/>
        <v>0.9999999999999999</v>
      </c>
    </row>
    <row r="80" spans="1:13" s="43" customFormat="1" ht="19.5" customHeight="1">
      <c r="A80" s="10" t="s">
        <v>77</v>
      </c>
      <c r="B80" s="192" t="s">
        <v>368</v>
      </c>
      <c r="C80" s="12">
        <v>3</v>
      </c>
      <c r="D80" s="138">
        <v>8.28</v>
      </c>
      <c r="E80" s="138">
        <f t="shared" si="8"/>
        <v>1.2419999999999998</v>
      </c>
      <c r="F80" s="138">
        <f t="shared" si="10"/>
        <v>37.135799999999996</v>
      </c>
      <c r="G80" s="143"/>
      <c r="H80" s="143">
        <v>0.2</v>
      </c>
      <c r="I80" s="143">
        <v>0.3</v>
      </c>
      <c r="J80" s="143">
        <v>0.3</v>
      </c>
      <c r="K80" s="143">
        <v>0.1</v>
      </c>
      <c r="L80" s="144">
        <v>0.1</v>
      </c>
      <c r="M80" s="175">
        <f t="shared" si="9"/>
        <v>0.9999999999999999</v>
      </c>
    </row>
    <row r="81" spans="1:13" s="43" customFormat="1" ht="19.5" customHeight="1">
      <c r="A81" s="10" t="s">
        <v>78</v>
      </c>
      <c r="B81" s="192" t="s">
        <v>1</v>
      </c>
      <c r="C81" s="12">
        <v>3</v>
      </c>
      <c r="D81" s="138">
        <v>11.28</v>
      </c>
      <c r="E81" s="138">
        <f t="shared" si="8"/>
        <v>1.692</v>
      </c>
      <c r="F81" s="138">
        <f t="shared" si="10"/>
        <v>50.590799999999994</v>
      </c>
      <c r="G81" s="134"/>
      <c r="H81" s="134">
        <v>0.2</v>
      </c>
      <c r="I81" s="134">
        <v>0.3</v>
      </c>
      <c r="J81" s="134">
        <v>0.3</v>
      </c>
      <c r="K81" s="134">
        <v>0.1</v>
      </c>
      <c r="L81" s="134">
        <v>0.1</v>
      </c>
      <c r="M81" s="175">
        <f t="shared" si="9"/>
        <v>0.9999999999999999</v>
      </c>
    </row>
    <row r="82" spans="1:13" s="43" customFormat="1" ht="19.5" customHeight="1">
      <c r="A82" s="10" t="s">
        <v>79</v>
      </c>
      <c r="B82" s="192" t="s">
        <v>2</v>
      </c>
      <c r="C82" s="12">
        <v>3</v>
      </c>
      <c r="D82" s="138">
        <v>25.62</v>
      </c>
      <c r="E82" s="138">
        <f t="shared" si="8"/>
        <v>3.843</v>
      </c>
      <c r="F82" s="138">
        <f t="shared" si="10"/>
        <v>114.90570000000001</v>
      </c>
      <c r="G82" s="134"/>
      <c r="H82" s="134">
        <v>0.2</v>
      </c>
      <c r="I82" s="134">
        <v>0.3</v>
      </c>
      <c r="J82" s="134">
        <v>0.3</v>
      </c>
      <c r="K82" s="134">
        <v>0.1</v>
      </c>
      <c r="L82" s="134">
        <v>0.1</v>
      </c>
      <c r="M82" s="175">
        <f t="shared" si="9"/>
        <v>0.9999999999999999</v>
      </c>
    </row>
    <row r="83" spans="1:13" s="43" customFormat="1" ht="19.5" customHeight="1">
      <c r="A83" s="10" t="s">
        <v>106</v>
      </c>
      <c r="B83" s="192" t="s">
        <v>30</v>
      </c>
      <c r="C83" s="12">
        <v>3</v>
      </c>
      <c r="D83" s="138">
        <v>34.92</v>
      </c>
      <c r="E83" s="138">
        <f t="shared" si="8"/>
        <v>5.238</v>
      </c>
      <c r="F83" s="159">
        <f t="shared" si="10"/>
        <v>156.61620000000002</v>
      </c>
      <c r="G83" s="143"/>
      <c r="H83" s="143">
        <v>0.2</v>
      </c>
      <c r="I83" s="143">
        <v>0.3</v>
      </c>
      <c r="J83" s="143">
        <v>0.3</v>
      </c>
      <c r="K83" s="143">
        <v>0.1</v>
      </c>
      <c r="L83" s="144">
        <v>0.1</v>
      </c>
      <c r="M83" s="175">
        <f t="shared" si="9"/>
        <v>0.9999999999999999</v>
      </c>
    </row>
    <row r="84" spans="1:13" s="43" customFormat="1" ht="19.5" customHeight="1">
      <c r="A84" s="10" t="s">
        <v>107</v>
      </c>
      <c r="B84" s="192" t="s">
        <v>3</v>
      </c>
      <c r="C84" s="12">
        <v>1</v>
      </c>
      <c r="D84" s="138">
        <v>76.2</v>
      </c>
      <c r="E84" s="138">
        <f t="shared" si="8"/>
        <v>11.43</v>
      </c>
      <c r="F84" s="138">
        <f t="shared" si="10"/>
        <v>113.919</v>
      </c>
      <c r="G84" s="134"/>
      <c r="H84" s="134">
        <v>0.2</v>
      </c>
      <c r="I84" s="134">
        <v>0.3</v>
      </c>
      <c r="J84" s="134">
        <v>0.3</v>
      </c>
      <c r="K84" s="134">
        <v>0.1</v>
      </c>
      <c r="L84" s="134">
        <v>0.1</v>
      </c>
      <c r="M84" s="175">
        <f t="shared" si="9"/>
        <v>0.9999999999999999</v>
      </c>
    </row>
    <row r="85" spans="1:13" s="43" customFormat="1" ht="19.5" customHeight="1">
      <c r="A85" s="10" t="s">
        <v>108</v>
      </c>
      <c r="B85" s="192" t="s">
        <v>208</v>
      </c>
      <c r="C85" s="12">
        <v>2</v>
      </c>
      <c r="D85" s="138">
        <v>1.43</v>
      </c>
      <c r="E85" s="138">
        <f t="shared" si="8"/>
        <v>0.2145</v>
      </c>
      <c r="F85" s="138">
        <f t="shared" si="10"/>
        <v>4.2757</v>
      </c>
      <c r="G85" s="134"/>
      <c r="H85" s="134">
        <v>0.2</v>
      </c>
      <c r="I85" s="134">
        <v>0.3</v>
      </c>
      <c r="J85" s="134">
        <v>0.3</v>
      </c>
      <c r="K85" s="134">
        <v>0.1</v>
      </c>
      <c r="L85" s="134">
        <v>0.1</v>
      </c>
      <c r="M85" s="175">
        <f t="shared" si="9"/>
        <v>0.9999999999999999</v>
      </c>
    </row>
    <row r="86" spans="1:13" s="43" customFormat="1" ht="19.5" customHeight="1">
      <c r="A86" s="10" t="s">
        <v>125</v>
      </c>
      <c r="B86" s="192" t="s">
        <v>371</v>
      </c>
      <c r="C86" s="12">
        <v>5</v>
      </c>
      <c r="D86" s="138">
        <v>1.17</v>
      </c>
      <c r="E86" s="138">
        <f t="shared" si="8"/>
        <v>0.1755</v>
      </c>
      <c r="F86" s="138">
        <f t="shared" si="10"/>
        <v>8.74575</v>
      </c>
      <c r="G86" s="146"/>
      <c r="H86" s="143">
        <v>0.2</v>
      </c>
      <c r="I86" s="143">
        <v>0.3</v>
      </c>
      <c r="J86" s="143">
        <v>0.3</v>
      </c>
      <c r="K86" s="143">
        <v>0.1</v>
      </c>
      <c r="L86" s="144">
        <v>0.1</v>
      </c>
      <c r="M86" s="175">
        <f t="shared" si="9"/>
        <v>0.9999999999999999</v>
      </c>
    </row>
    <row r="87" spans="1:13" s="43" customFormat="1" ht="19.5" customHeight="1">
      <c r="A87" s="10" t="s">
        <v>127</v>
      </c>
      <c r="B87" s="192" t="s">
        <v>206</v>
      </c>
      <c r="C87" s="12">
        <v>5</v>
      </c>
      <c r="D87" s="138">
        <v>1.57</v>
      </c>
      <c r="E87" s="138">
        <f t="shared" si="8"/>
        <v>0.2355</v>
      </c>
      <c r="F87" s="138">
        <f t="shared" si="10"/>
        <v>11.73575</v>
      </c>
      <c r="G87" s="146"/>
      <c r="H87" s="143">
        <v>0.2</v>
      </c>
      <c r="I87" s="143">
        <v>0.3</v>
      </c>
      <c r="J87" s="143">
        <v>0.3</v>
      </c>
      <c r="K87" s="143">
        <v>0.1</v>
      </c>
      <c r="L87" s="144">
        <v>0.1</v>
      </c>
      <c r="M87" s="175">
        <f t="shared" si="9"/>
        <v>0.9999999999999999</v>
      </c>
    </row>
    <row r="88" spans="1:13" s="43" customFormat="1" ht="19.5" customHeight="1">
      <c r="A88" s="10" t="s">
        <v>129</v>
      </c>
      <c r="B88" s="192" t="s">
        <v>31</v>
      </c>
      <c r="C88" s="12">
        <v>3</v>
      </c>
      <c r="D88" s="138">
        <v>3.41</v>
      </c>
      <c r="E88" s="138">
        <f t="shared" si="8"/>
        <v>0.5115</v>
      </c>
      <c r="F88" s="138">
        <f t="shared" si="10"/>
        <v>15.29385</v>
      </c>
      <c r="G88" s="133"/>
      <c r="H88" s="143">
        <v>0.2</v>
      </c>
      <c r="I88" s="143">
        <v>0.3</v>
      </c>
      <c r="J88" s="143">
        <v>0.3</v>
      </c>
      <c r="K88" s="143">
        <v>0.1</v>
      </c>
      <c r="L88" s="144">
        <v>0.1</v>
      </c>
      <c r="M88" s="175">
        <f t="shared" si="9"/>
        <v>0.9999999999999999</v>
      </c>
    </row>
    <row r="89" spans="1:13" s="43" customFormat="1" ht="19.5" customHeight="1">
      <c r="A89" s="10" t="s">
        <v>130</v>
      </c>
      <c r="B89" s="192" t="s">
        <v>32</v>
      </c>
      <c r="C89" s="12">
        <v>3</v>
      </c>
      <c r="D89" s="138">
        <v>6.02</v>
      </c>
      <c r="E89" s="138">
        <f t="shared" si="8"/>
        <v>0.9029999999999999</v>
      </c>
      <c r="F89" s="138">
        <f t="shared" si="10"/>
        <v>26.999699999999997</v>
      </c>
      <c r="G89" s="133"/>
      <c r="H89" s="143">
        <v>0.2</v>
      </c>
      <c r="I89" s="143">
        <v>0.3</v>
      </c>
      <c r="J89" s="143">
        <v>0.3</v>
      </c>
      <c r="K89" s="143">
        <v>0.1</v>
      </c>
      <c r="L89" s="144">
        <v>0.1</v>
      </c>
      <c r="M89" s="175">
        <f t="shared" si="9"/>
        <v>0.9999999999999999</v>
      </c>
    </row>
    <row r="90" spans="1:13" s="43" customFormat="1" ht="19.5" customHeight="1">
      <c r="A90" s="10" t="s">
        <v>131</v>
      </c>
      <c r="B90" s="192" t="s">
        <v>33</v>
      </c>
      <c r="C90" s="12">
        <v>1</v>
      </c>
      <c r="D90" s="138">
        <v>17.52</v>
      </c>
      <c r="E90" s="138">
        <f t="shared" si="8"/>
        <v>2.6279999999999997</v>
      </c>
      <c r="F90" s="138">
        <f t="shared" si="10"/>
        <v>26.1924</v>
      </c>
      <c r="G90" s="143"/>
      <c r="H90" s="143">
        <v>0.2</v>
      </c>
      <c r="I90" s="143">
        <v>0.3</v>
      </c>
      <c r="J90" s="143">
        <v>0.3</v>
      </c>
      <c r="K90" s="143">
        <v>0.1</v>
      </c>
      <c r="L90" s="144">
        <v>0.1</v>
      </c>
      <c r="M90" s="175">
        <f t="shared" si="9"/>
        <v>0.9999999999999999</v>
      </c>
    </row>
    <row r="91" spans="1:13" s="43" customFormat="1" ht="19.5" customHeight="1">
      <c r="A91" s="10" t="s">
        <v>132</v>
      </c>
      <c r="B91" s="192" t="s">
        <v>370</v>
      </c>
      <c r="C91" s="12">
        <v>2</v>
      </c>
      <c r="D91" s="138">
        <v>0.38</v>
      </c>
      <c r="E91" s="138">
        <f t="shared" si="8"/>
        <v>0.056999999999999995</v>
      </c>
      <c r="F91" s="138">
        <f t="shared" si="10"/>
        <v>1.1362</v>
      </c>
      <c r="G91" s="134"/>
      <c r="H91" s="143">
        <v>0.2</v>
      </c>
      <c r="I91" s="143">
        <v>0.3</v>
      </c>
      <c r="J91" s="143">
        <v>0.3</v>
      </c>
      <c r="K91" s="143">
        <v>0.1</v>
      </c>
      <c r="L91" s="144">
        <v>0.1</v>
      </c>
      <c r="M91" s="175">
        <f t="shared" si="9"/>
        <v>0.9999999999999999</v>
      </c>
    </row>
    <row r="92" spans="1:13" s="43" customFormat="1" ht="19.5" customHeight="1">
      <c r="A92" s="10" t="s">
        <v>133</v>
      </c>
      <c r="B92" s="192" t="s">
        <v>209</v>
      </c>
      <c r="C92" s="12">
        <v>2</v>
      </c>
      <c r="D92" s="138">
        <v>2.57</v>
      </c>
      <c r="E92" s="138">
        <f t="shared" si="8"/>
        <v>0.38549999999999995</v>
      </c>
      <c r="F92" s="138">
        <f t="shared" si="10"/>
        <v>7.6842999999999995</v>
      </c>
      <c r="G92" s="143"/>
      <c r="H92" s="143">
        <v>0.2</v>
      </c>
      <c r="I92" s="143">
        <v>0.3</v>
      </c>
      <c r="J92" s="143">
        <v>0.3</v>
      </c>
      <c r="K92" s="143">
        <v>0.1</v>
      </c>
      <c r="L92" s="144">
        <v>0.1</v>
      </c>
      <c r="M92" s="175">
        <f t="shared" si="9"/>
        <v>0.9999999999999999</v>
      </c>
    </row>
    <row r="93" spans="1:13" s="43" customFormat="1" ht="19.5" customHeight="1">
      <c r="A93" s="10" t="s">
        <v>134</v>
      </c>
      <c r="B93" s="192" t="s">
        <v>376</v>
      </c>
      <c r="C93" s="12">
        <v>2</v>
      </c>
      <c r="D93" s="138">
        <v>6.82</v>
      </c>
      <c r="E93" s="138">
        <f t="shared" si="8"/>
        <v>1.023</v>
      </c>
      <c r="F93" s="138">
        <f t="shared" si="10"/>
        <v>20.3918</v>
      </c>
      <c r="G93" s="134"/>
      <c r="H93" s="143">
        <v>0.2</v>
      </c>
      <c r="I93" s="143">
        <v>0.3</v>
      </c>
      <c r="J93" s="143">
        <v>0.3</v>
      </c>
      <c r="K93" s="143">
        <v>0.1</v>
      </c>
      <c r="L93" s="144">
        <v>0.1</v>
      </c>
      <c r="M93" s="175">
        <f t="shared" si="9"/>
        <v>0.9999999999999999</v>
      </c>
    </row>
    <row r="94" spans="1:13" s="43" customFormat="1" ht="19.5" customHeight="1">
      <c r="A94" s="10" t="s">
        <v>135</v>
      </c>
      <c r="B94" s="192" t="s">
        <v>369</v>
      </c>
      <c r="C94" s="12">
        <v>1</v>
      </c>
      <c r="D94" s="138">
        <v>6.28</v>
      </c>
      <c r="E94" s="138">
        <f t="shared" si="8"/>
        <v>0.942</v>
      </c>
      <c r="F94" s="138">
        <f t="shared" si="10"/>
        <v>9.3886</v>
      </c>
      <c r="G94" s="134"/>
      <c r="H94" s="134">
        <v>0.2</v>
      </c>
      <c r="I94" s="134">
        <v>0.3</v>
      </c>
      <c r="J94" s="134">
        <v>0.3</v>
      </c>
      <c r="K94" s="134">
        <v>0.1</v>
      </c>
      <c r="L94" s="134">
        <v>0.1</v>
      </c>
      <c r="M94" s="175">
        <f t="shared" si="9"/>
        <v>0.9999999999999999</v>
      </c>
    </row>
    <row r="95" spans="1:13" s="43" customFormat="1" ht="19.5" customHeight="1">
      <c r="A95" s="10" t="s">
        <v>136</v>
      </c>
      <c r="B95" s="192" t="s">
        <v>375</v>
      </c>
      <c r="C95" s="12">
        <v>1</v>
      </c>
      <c r="D95" s="138">
        <v>32.34</v>
      </c>
      <c r="E95" s="138">
        <f t="shared" si="8"/>
        <v>4.851</v>
      </c>
      <c r="F95" s="138">
        <f t="shared" si="10"/>
        <v>48.3483</v>
      </c>
      <c r="G95" s="134"/>
      <c r="H95" s="134">
        <v>0.2</v>
      </c>
      <c r="I95" s="134">
        <v>0.3</v>
      </c>
      <c r="J95" s="134">
        <v>0.3</v>
      </c>
      <c r="K95" s="134">
        <v>0.1</v>
      </c>
      <c r="L95" s="134">
        <v>0.1</v>
      </c>
      <c r="M95" s="175">
        <f t="shared" si="9"/>
        <v>0.9999999999999999</v>
      </c>
    </row>
    <row r="96" spans="1:13" s="43" customFormat="1" ht="19.5" customHeight="1">
      <c r="A96" s="10" t="s">
        <v>137</v>
      </c>
      <c r="B96" s="192" t="s">
        <v>373</v>
      </c>
      <c r="C96" s="12">
        <v>3</v>
      </c>
      <c r="D96" s="138">
        <v>1.73</v>
      </c>
      <c r="E96" s="138">
        <f t="shared" si="8"/>
        <v>0.2595</v>
      </c>
      <c r="F96" s="138">
        <f t="shared" si="10"/>
        <v>7.759050000000001</v>
      </c>
      <c r="G96" s="133"/>
      <c r="H96" s="143">
        <v>0.2</v>
      </c>
      <c r="I96" s="143">
        <v>0.3</v>
      </c>
      <c r="J96" s="143">
        <v>0.3</v>
      </c>
      <c r="K96" s="143">
        <v>0.1</v>
      </c>
      <c r="L96" s="144">
        <v>0.1</v>
      </c>
      <c r="M96" s="175">
        <f t="shared" si="9"/>
        <v>0.9999999999999999</v>
      </c>
    </row>
    <row r="97" spans="1:13" s="43" customFormat="1" ht="19.5" customHeight="1">
      <c r="A97" s="10" t="s">
        <v>138</v>
      </c>
      <c r="B97" s="192" t="s">
        <v>210</v>
      </c>
      <c r="C97" s="12">
        <v>1</v>
      </c>
      <c r="D97" s="138">
        <v>0.41</v>
      </c>
      <c r="E97" s="138">
        <f t="shared" si="8"/>
        <v>0.06149999999999999</v>
      </c>
      <c r="F97" s="138">
        <f t="shared" si="10"/>
        <v>0.61295</v>
      </c>
      <c r="G97" s="133"/>
      <c r="H97" s="143">
        <v>0.2</v>
      </c>
      <c r="I97" s="143">
        <v>0.3</v>
      </c>
      <c r="J97" s="143">
        <v>0.3</v>
      </c>
      <c r="K97" s="143">
        <v>0.1</v>
      </c>
      <c r="L97" s="144">
        <v>0.1</v>
      </c>
      <c r="M97" s="175">
        <f t="shared" si="9"/>
        <v>0.9999999999999999</v>
      </c>
    </row>
    <row r="98" spans="1:13" s="43" customFormat="1" ht="19.5" customHeight="1">
      <c r="A98" s="10" t="s">
        <v>139</v>
      </c>
      <c r="B98" s="192" t="s">
        <v>240</v>
      </c>
      <c r="C98" s="12">
        <v>1</v>
      </c>
      <c r="D98" s="138">
        <v>1.06</v>
      </c>
      <c r="E98" s="138">
        <f t="shared" si="8"/>
        <v>0.159</v>
      </c>
      <c r="F98" s="138">
        <f t="shared" si="10"/>
        <v>1.5847000000000002</v>
      </c>
      <c r="G98" s="133"/>
      <c r="H98" s="143">
        <v>0.2</v>
      </c>
      <c r="I98" s="143">
        <v>0.3</v>
      </c>
      <c r="J98" s="143">
        <v>0.3</v>
      </c>
      <c r="K98" s="143">
        <v>0.1</v>
      </c>
      <c r="L98" s="144">
        <v>0.1</v>
      </c>
      <c r="M98" s="175">
        <f t="shared" si="9"/>
        <v>0.9999999999999999</v>
      </c>
    </row>
    <row r="99" spans="1:13" s="43" customFormat="1" ht="19.5" customHeight="1">
      <c r="A99" s="10" t="s">
        <v>140</v>
      </c>
      <c r="B99" s="192" t="s">
        <v>377</v>
      </c>
      <c r="C99" s="12">
        <v>1</v>
      </c>
      <c r="D99" s="138">
        <v>1.99</v>
      </c>
      <c r="E99" s="138">
        <f t="shared" si="8"/>
        <v>0.2985</v>
      </c>
      <c r="F99" s="138">
        <f t="shared" si="10"/>
        <v>2.97505</v>
      </c>
      <c r="G99" s="143"/>
      <c r="H99" s="143">
        <v>0.2</v>
      </c>
      <c r="I99" s="143">
        <v>0.3</v>
      </c>
      <c r="J99" s="143">
        <v>0.3</v>
      </c>
      <c r="K99" s="143">
        <v>0.1</v>
      </c>
      <c r="L99" s="144">
        <v>0.1</v>
      </c>
      <c r="M99" s="175">
        <f t="shared" si="9"/>
        <v>0.9999999999999999</v>
      </c>
    </row>
    <row r="100" spans="1:13" s="43" customFormat="1" ht="19.5" customHeight="1" thickBot="1">
      <c r="A100" s="55" t="s">
        <v>141</v>
      </c>
      <c r="B100" s="197" t="s">
        <v>372</v>
      </c>
      <c r="C100" s="21">
        <v>1</v>
      </c>
      <c r="D100" s="160">
        <v>0.3</v>
      </c>
      <c r="E100" s="160">
        <f t="shared" si="8"/>
        <v>0.045</v>
      </c>
      <c r="F100" s="160">
        <f t="shared" si="10"/>
        <v>0.44849999999999995</v>
      </c>
      <c r="G100" s="141"/>
      <c r="H100" s="141">
        <v>0.2</v>
      </c>
      <c r="I100" s="141">
        <v>0.3</v>
      </c>
      <c r="J100" s="141">
        <v>0.3</v>
      </c>
      <c r="K100" s="141">
        <v>0.1</v>
      </c>
      <c r="L100" s="141">
        <v>0.1</v>
      </c>
      <c r="M100" s="180">
        <f t="shared" si="9"/>
        <v>0.9999999999999999</v>
      </c>
    </row>
    <row r="101" spans="1:13" s="43" customFormat="1" ht="19.5" customHeight="1" thickTop="1">
      <c r="A101" s="56" t="s">
        <v>142</v>
      </c>
      <c r="B101" s="198" t="s">
        <v>374</v>
      </c>
      <c r="C101" s="45">
        <v>3</v>
      </c>
      <c r="D101" s="161">
        <v>1.35</v>
      </c>
      <c r="E101" s="161">
        <f t="shared" si="8"/>
        <v>0.2025</v>
      </c>
      <c r="F101" s="161">
        <f t="shared" si="10"/>
        <v>6.054750000000001</v>
      </c>
      <c r="G101" s="142"/>
      <c r="H101" s="142">
        <v>0.2</v>
      </c>
      <c r="I101" s="142">
        <v>0.3</v>
      </c>
      <c r="J101" s="142">
        <v>0.3</v>
      </c>
      <c r="K101" s="142">
        <v>0.1</v>
      </c>
      <c r="L101" s="142">
        <v>0.1</v>
      </c>
      <c r="M101" s="181">
        <f t="shared" si="9"/>
        <v>0.9999999999999999</v>
      </c>
    </row>
    <row r="102" spans="1:13" s="43" customFormat="1" ht="19.5" customHeight="1">
      <c r="A102" s="10" t="s">
        <v>143</v>
      </c>
      <c r="B102" s="192" t="s">
        <v>380</v>
      </c>
      <c r="C102" s="12">
        <v>8</v>
      </c>
      <c r="D102" s="138">
        <v>4.1</v>
      </c>
      <c r="E102" s="138">
        <f t="shared" si="8"/>
        <v>0.6149999999999999</v>
      </c>
      <c r="F102" s="138">
        <f t="shared" si="10"/>
        <v>49.036</v>
      </c>
      <c r="G102" s="143"/>
      <c r="H102" s="143">
        <v>0.2</v>
      </c>
      <c r="I102" s="143">
        <v>0.3</v>
      </c>
      <c r="J102" s="143">
        <v>0.3</v>
      </c>
      <c r="K102" s="143">
        <v>0.1</v>
      </c>
      <c r="L102" s="144">
        <v>0.1</v>
      </c>
      <c r="M102" s="175">
        <f t="shared" si="9"/>
        <v>0.9999999999999999</v>
      </c>
    </row>
    <row r="103" spans="1:13" s="43" customFormat="1" ht="19.5" customHeight="1">
      <c r="A103" s="10" t="s">
        <v>144</v>
      </c>
      <c r="B103" s="192" t="s">
        <v>211</v>
      </c>
      <c r="C103" s="12">
        <v>5</v>
      </c>
      <c r="D103" s="138">
        <v>0.65</v>
      </c>
      <c r="E103" s="138">
        <f t="shared" si="8"/>
        <v>0.0975</v>
      </c>
      <c r="F103" s="138">
        <f t="shared" si="10"/>
        <v>4.858750000000001</v>
      </c>
      <c r="G103" s="134"/>
      <c r="H103" s="143">
        <v>0.2</v>
      </c>
      <c r="I103" s="143">
        <v>0.3</v>
      </c>
      <c r="J103" s="143">
        <v>0.3</v>
      </c>
      <c r="K103" s="143">
        <v>0.1</v>
      </c>
      <c r="L103" s="144">
        <v>0.1</v>
      </c>
      <c r="M103" s="175">
        <f t="shared" si="9"/>
        <v>0.9999999999999999</v>
      </c>
    </row>
    <row r="104" spans="1:13" s="43" customFormat="1" ht="19.5" customHeight="1">
      <c r="A104" s="10" t="s">
        <v>145</v>
      </c>
      <c r="B104" s="192" t="s">
        <v>20</v>
      </c>
      <c r="C104" s="12">
        <v>1</v>
      </c>
      <c r="D104" s="138">
        <v>1.94</v>
      </c>
      <c r="E104" s="138">
        <f t="shared" si="8"/>
        <v>0.291</v>
      </c>
      <c r="F104" s="138">
        <f t="shared" si="10"/>
        <v>2.9003</v>
      </c>
      <c r="G104" s="133"/>
      <c r="H104" s="143">
        <v>0.2</v>
      </c>
      <c r="I104" s="143">
        <v>0.3</v>
      </c>
      <c r="J104" s="143">
        <v>0.3</v>
      </c>
      <c r="K104" s="143">
        <v>0.1</v>
      </c>
      <c r="L104" s="144">
        <v>0.1</v>
      </c>
      <c r="M104" s="175">
        <f t="shared" si="9"/>
        <v>0.9999999999999999</v>
      </c>
    </row>
    <row r="105" spans="1:13" s="43" customFormat="1" ht="19.5" customHeight="1">
      <c r="A105" s="10" t="s">
        <v>146</v>
      </c>
      <c r="B105" s="192" t="s">
        <v>212</v>
      </c>
      <c r="C105" s="12">
        <v>16</v>
      </c>
      <c r="D105" s="138">
        <v>4.95</v>
      </c>
      <c r="E105" s="138">
        <f t="shared" si="8"/>
        <v>0.7425</v>
      </c>
      <c r="F105" s="138">
        <f t="shared" si="10"/>
        <v>118.404</v>
      </c>
      <c r="G105" s="140"/>
      <c r="H105" s="143">
        <v>0.2</v>
      </c>
      <c r="I105" s="143">
        <v>0.3</v>
      </c>
      <c r="J105" s="143">
        <v>0.3</v>
      </c>
      <c r="K105" s="143">
        <v>0.1</v>
      </c>
      <c r="L105" s="144">
        <v>0.1</v>
      </c>
      <c r="M105" s="175">
        <f t="shared" si="9"/>
        <v>0.9999999999999999</v>
      </c>
    </row>
    <row r="106" spans="1:13" s="43" customFormat="1" ht="19.5" customHeight="1">
      <c r="A106" s="10" t="s">
        <v>147</v>
      </c>
      <c r="B106" s="192" t="s">
        <v>378</v>
      </c>
      <c r="C106" s="12">
        <v>3</v>
      </c>
      <c r="D106" s="138">
        <v>3.32</v>
      </c>
      <c r="E106" s="138">
        <f t="shared" si="8"/>
        <v>0.49799999999999994</v>
      </c>
      <c r="F106" s="138">
        <f t="shared" si="10"/>
        <v>14.890199999999998</v>
      </c>
      <c r="G106" s="134"/>
      <c r="H106" s="143">
        <v>0.2</v>
      </c>
      <c r="I106" s="143">
        <v>0.3</v>
      </c>
      <c r="J106" s="143">
        <v>0.3</v>
      </c>
      <c r="K106" s="143">
        <v>0.1</v>
      </c>
      <c r="L106" s="144">
        <v>0.1</v>
      </c>
      <c r="M106" s="175">
        <f t="shared" si="9"/>
        <v>0.9999999999999999</v>
      </c>
    </row>
    <row r="107" spans="1:13" s="43" customFormat="1" ht="19.5" customHeight="1">
      <c r="A107" s="10" t="s">
        <v>148</v>
      </c>
      <c r="B107" s="192" t="s">
        <v>379</v>
      </c>
      <c r="C107" s="12">
        <v>1</v>
      </c>
      <c r="D107" s="138">
        <v>4.61</v>
      </c>
      <c r="E107" s="138">
        <f t="shared" si="8"/>
        <v>0.6915</v>
      </c>
      <c r="F107" s="138">
        <f t="shared" si="10"/>
        <v>6.891950000000001</v>
      </c>
      <c r="G107" s="146"/>
      <c r="H107" s="143">
        <v>0.2</v>
      </c>
      <c r="I107" s="143">
        <v>0.3</v>
      </c>
      <c r="J107" s="143">
        <v>0.3</v>
      </c>
      <c r="K107" s="143">
        <v>0.1</v>
      </c>
      <c r="L107" s="144">
        <v>0.1</v>
      </c>
      <c r="M107" s="175">
        <f t="shared" si="9"/>
        <v>0.9999999999999999</v>
      </c>
    </row>
    <row r="108" spans="1:13" s="43" customFormat="1" ht="19.5" customHeight="1">
      <c r="A108" s="10" t="s">
        <v>149</v>
      </c>
      <c r="B108" s="192" t="s">
        <v>402</v>
      </c>
      <c r="C108" s="12">
        <v>6</v>
      </c>
      <c r="D108" s="138">
        <v>16.56</v>
      </c>
      <c r="E108" s="138">
        <f t="shared" si="8"/>
        <v>2.4839999999999995</v>
      </c>
      <c r="F108" s="138">
        <f t="shared" si="10"/>
        <v>148.54319999999998</v>
      </c>
      <c r="G108" s="133"/>
      <c r="H108" s="143">
        <v>0.2</v>
      </c>
      <c r="I108" s="143">
        <v>0.3</v>
      </c>
      <c r="J108" s="143">
        <v>0.3</v>
      </c>
      <c r="K108" s="143">
        <v>0.1</v>
      </c>
      <c r="L108" s="144">
        <v>0.1</v>
      </c>
      <c r="M108" s="175">
        <f t="shared" si="9"/>
        <v>0.9999999999999999</v>
      </c>
    </row>
    <row r="109" spans="1:13" s="43" customFormat="1" ht="19.5" customHeight="1">
      <c r="A109" s="10"/>
      <c r="B109" s="195" t="s">
        <v>217</v>
      </c>
      <c r="C109" s="12"/>
      <c r="D109" s="138"/>
      <c r="E109" s="138"/>
      <c r="F109" s="138">
        <f t="shared" si="10"/>
        <v>0</v>
      </c>
      <c r="G109" s="143"/>
      <c r="H109" s="143">
        <v>0.2</v>
      </c>
      <c r="I109" s="143">
        <v>0.3</v>
      </c>
      <c r="J109" s="143">
        <v>0.3</v>
      </c>
      <c r="K109" s="143">
        <v>0.1</v>
      </c>
      <c r="L109" s="144">
        <v>0.1</v>
      </c>
      <c r="M109" s="175">
        <f t="shared" si="9"/>
        <v>0.9999999999999999</v>
      </c>
    </row>
    <row r="110" spans="1:13" s="43" customFormat="1" ht="19.5" customHeight="1">
      <c r="A110" s="10" t="s">
        <v>150</v>
      </c>
      <c r="B110" s="192" t="s">
        <v>7</v>
      </c>
      <c r="C110" s="12">
        <v>3</v>
      </c>
      <c r="D110" s="138">
        <v>14.28</v>
      </c>
      <c r="E110" s="138">
        <f t="shared" si="8"/>
        <v>2.142</v>
      </c>
      <c r="F110" s="138">
        <f t="shared" si="10"/>
        <v>64.04580000000001</v>
      </c>
      <c r="G110" s="143"/>
      <c r="H110" s="143">
        <v>0.2</v>
      </c>
      <c r="I110" s="143">
        <v>0.3</v>
      </c>
      <c r="J110" s="143">
        <v>0.3</v>
      </c>
      <c r="K110" s="143">
        <v>0.1</v>
      </c>
      <c r="L110" s="144">
        <v>0.1</v>
      </c>
      <c r="M110" s="175">
        <f t="shared" si="9"/>
        <v>0.9999999999999999</v>
      </c>
    </row>
    <row r="111" spans="1:13" s="43" customFormat="1" ht="19.5" customHeight="1">
      <c r="A111" s="10" t="s">
        <v>151</v>
      </c>
      <c r="B111" s="192" t="s">
        <v>8</v>
      </c>
      <c r="C111" s="12">
        <v>2</v>
      </c>
      <c r="D111" s="138">
        <v>27</v>
      </c>
      <c r="E111" s="138">
        <f t="shared" si="8"/>
        <v>4.05</v>
      </c>
      <c r="F111" s="138">
        <f t="shared" si="10"/>
        <v>80.73</v>
      </c>
      <c r="G111" s="134"/>
      <c r="H111" s="143">
        <v>0.2</v>
      </c>
      <c r="I111" s="143">
        <v>0.3</v>
      </c>
      <c r="J111" s="143">
        <v>0.3</v>
      </c>
      <c r="K111" s="143">
        <v>0.1</v>
      </c>
      <c r="L111" s="144">
        <v>0.1</v>
      </c>
      <c r="M111" s="175">
        <f t="shared" si="9"/>
        <v>0.9999999999999999</v>
      </c>
    </row>
    <row r="112" spans="1:13" s="43" customFormat="1" ht="19.5" customHeight="1">
      <c r="A112" s="10" t="s">
        <v>152</v>
      </c>
      <c r="B112" s="192" t="s">
        <v>9</v>
      </c>
      <c r="C112" s="12">
        <v>4</v>
      </c>
      <c r="D112" s="138">
        <v>41.34</v>
      </c>
      <c r="E112" s="138">
        <f t="shared" si="8"/>
        <v>6.2010000000000005</v>
      </c>
      <c r="F112" s="138">
        <f t="shared" si="10"/>
        <v>247.21320000000003</v>
      </c>
      <c r="G112" s="143"/>
      <c r="H112" s="143">
        <v>0.2</v>
      </c>
      <c r="I112" s="143">
        <v>0.3</v>
      </c>
      <c r="J112" s="143">
        <v>0.3</v>
      </c>
      <c r="K112" s="143">
        <v>0.1</v>
      </c>
      <c r="L112" s="144">
        <v>0.1</v>
      </c>
      <c r="M112" s="175">
        <f t="shared" si="9"/>
        <v>0.9999999999999999</v>
      </c>
    </row>
    <row r="113" spans="1:13" s="43" customFormat="1" ht="19.5" customHeight="1">
      <c r="A113" s="10" t="s">
        <v>153</v>
      </c>
      <c r="B113" s="192" t="s">
        <v>21</v>
      </c>
      <c r="C113" s="12">
        <v>2</v>
      </c>
      <c r="D113" s="138">
        <v>19.17</v>
      </c>
      <c r="E113" s="138">
        <f t="shared" si="8"/>
        <v>2.8755</v>
      </c>
      <c r="F113" s="138">
        <f t="shared" si="10"/>
        <v>57.3183</v>
      </c>
      <c r="G113" s="134"/>
      <c r="H113" s="143">
        <v>0.2</v>
      </c>
      <c r="I113" s="143">
        <v>0.3</v>
      </c>
      <c r="J113" s="143">
        <v>0.3</v>
      </c>
      <c r="K113" s="143">
        <v>0.1</v>
      </c>
      <c r="L113" s="144">
        <v>0.1</v>
      </c>
      <c r="M113" s="175">
        <f t="shared" si="9"/>
        <v>0.9999999999999999</v>
      </c>
    </row>
    <row r="114" spans="1:13" s="43" customFormat="1" ht="19.5" customHeight="1">
      <c r="A114" s="10" t="s">
        <v>154</v>
      </c>
      <c r="B114" s="192" t="s">
        <v>214</v>
      </c>
      <c r="C114" s="12">
        <v>2</v>
      </c>
      <c r="D114" s="138">
        <v>17.06</v>
      </c>
      <c r="E114" s="138">
        <f t="shared" si="8"/>
        <v>2.5589999999999997</v>
      </c>
      <c r="F114" s="138">
        <f t="shared" si="10"/>
        <v>51.0094</v>
      </c>
      <c r="G114" s="134"/>
      <c r="H114" s="143">
        <v>0.2</v>
      </c>
      <c r="I114" s="143">
        <v>0.3</v>
      </c>
      <c r="J114" s="143">
        <v>0.3</v>
      </c>
      <c r="K114" s="143">
        <v>0.1</v>
      </c>
      <c r="L114" s="144">
        <v>0.1</v>
      </c>
      <c r="M114" s="175">
        <f t="shared" si="9"/>
        <v>0.9999999999999999</v>
      </c>
    </row>
    <row r="115" spans="1:13" s="43" customFormat="1" ht="19.5" customHeight="1">
      <c r="A115" s="10" t="s">
        <v>155</v>
      </c>
      <c r="B115" s="192" t="s">
        <v>304</v>
      </c>
      <c r="C115" s="12">
        <v>2</v>
      </c>
      <c r="D115" s="138">
        <v>170.83</v>
      </c>
      <c r="E115" s="138">
        <f t="shared" si="8"/>
        <v>25.6245</v>
      </c>
      <c r="F115" s="138">
        <f t="shared" si="10"/>
        <v>510.78170000000006</v>
      </c>
      <c r="G115" s="143"/>
      <c r="H115" s="143">
        <v>0.2</v>
      </c>
      <c r="I115" s="143">
        <v>0.3</v>
      </c>
      <c r="J115" s="143">
        <v>0.3</v>
      </c>
      <c r="K115" s="143">
        <v>0.1</v>
      </c>
      <c r="L115" s="144">
        <v>0.1</v>
      </c>
      <c r="M115" s="175">
        <f t="shared" si="9"/>
        <v>0.9999999999999999</v>
      </c>
    </row>
    <row r="116" spans="1:13" s="43" customFormat="1" ht="19.5" customHeight="1">
      <c r="A116" s="10" t="s">
        <v>156</v>
      </c>
      <c r="B116" s="192" t="s">
        <v>291</v>
      </c>
      <c r="C116" s="12">
        <v>7</v>
      </c>
      <c r="D116" s="138">
        <v>6</v>
      </c>
      <c r="E116" s="138">
        <f t="shared" si="8"/>
        <v>0.8999999999999999</v>
      </c>
      <c r="F116" s="138">
        <f t="shared" si="10"/>
        <v>62.790000000000006</v>
      </c>
      <c r="G116" s="134"/>
      <c r="H116" s="143">
        <v>0.2</v>
      </c>
      <c r="I116" s="143">
        <v>0.3</v>
      </c>
      <c r="J116" s="143">
        <v>0.3</v>
      </c>
      <c r="K116" s="143">
        <v>0.1</v>
      </c>
      <c r="L116" s="144">
        <v>0.1</v>
      </c>
      <c r="M116" s="175">
        <f t="shared" si="9"/>
        <v>0.9999999999999999</v>
      </c>
    </row>
    <row r="117" spans="1:13" s="43" customFormat="1" ht="19.5" customHeight="1">
      <c r="A117" s="10" t="s">
        <v>157</v>
      </c>
      <c r="B117" s="192" t="s">
        <v>223</v>
      </c>
      <c r="C117" s="12">
        <v>4</v>
      </c>
      <c r="D117" s="138">
        <v>14.05</v>
      </c>
      <c r="E117" s="138">
        <f t="shared" si="8"/>
        <v>2.1075</v>
      </c>
      <c r="F117" s="138">
        <f t="shared" si="10"/>
        <v>84.01899999999999</v>
      </c>
      <c r="G117" s="134"/>
      <c r="H117" s="143">
        <v>0.2</v>
      </c>
      <c r="I117" s="143">
        <v>0.3</v>
      </c>
      <c r="J117" s="143">
        <v>0.3</v>
      </c>
      <c r="K117" s="143">
        <v>0.1</v>
      </c>
      <c r="L117" s="144">
        <v>0.1</v>
      </c>
      <c r="M117" s="175">
        <f t="shared" si="9"/>
        <v>0.9999999999999999</v>
      </c>
    </row>
    <row r="118" spans="1:13" s="43" customFormat="1" ht="19.5" customHeight="1">
      <c r="A118" s="10" t="s">
        <v>158</v>
      </c>
      <c r="B118" s="199" t="s">
        <v>22</v>
      </c>
      <c r="C118" s="61">
        <v>2</v>
      </c>
      <c r="D118" s="162">
        <v>1.14</v>
      </c>
      <c r="E118" s="138">
        <f t="shared" si="8"/>
        <v>0.17099999999999999</v>
      </c>
      <c r="F118" s="138">
        <f t="shared" si="10"/>
        <v>3.4086</v>
      </c>
      <c r="G118" s="133"/>
      <c r="H118" s="143">
        <v>0.2</v>
      </c>
      <c r="I118" s="143">
        <v>0.3</v>
      </c>
      <c r="J118" s="143">
        <v>0.3</v>
      </c>
      <c r="K118" s="143">
        <v>0.1</v>
      </c>
      <c r="L118" s="144">
        <v>0.1</v>
      </c>
      <c r="M118" s="175">
        <f t="shared" si="9"/>
        <v>0.9999999999999999</v>
      </c>
    </row>
    <row r="119" spans="1:13" s="43" customFormat="1" ht="19.5" customHeight="1">
      <c r="A119" s="10" t="s">
        <v>159</v>
      </c>
      <c r="B119" s="192" t="s">
        <v>215</v>
      </c>
      <c r="C119" s="12">
        <v>1</v>
      </c>
      <c r="D119" s="138">
        <v>10.47</v>
      </c>
      <c r="E119" s="138">
        <f t="shared" si="8"/>
        <v>1.5705</v>
      </c>
      <c r="F119" s="138">
        <f t="shared" si="10"/>
        <v>15.652650000000003</v>
      </c>
      <c r="G119" s="143"/>
      <c r="H119" s="143">
        <v>0.2</v>
      </c>
      <c r="I119" s="143">
        <v>0.3</v>
      </c>
      <c r="J119" s="143">
        <v>0.3</v>
      </c>
      <c r="K119" s="143">
        <v>0.1</v>
      </c>
      <c r="L119" s="144">
        <v>0.1</v>
      </c>
      <c r="M119" s="175">
        <f t="shared" si="9"/>
        <v>0.9999999999999999</v>
      </c>
    </row>
    <row r="120" spans="1:13" s="43" customFormat="1" ht="19.5" customHeight="1">
      <c r="A120" s="10" t="s">
        <v>160</v>
      </c>
      <c r="B120" s="192" t="s">
        <v>24</v>
      </c>
      <c r="C120" s="12">
        <v>2</v>
      </c>
      <c r="D120" s="138">
        <v>24.26</v>
      </c>
      <c r="E120" s="138">
        <f t="shared" si="8"/>
        <v>3.6390000000000002</v>
      </c>
      <c r="F120" s="138">
        <f t="shared" si="10"/>
        <v>72.5374</v>
      </c>
      <c r="G120" s="134"/>
      <c r="H120" s="143">
        <v>0.2</v>
      </c>
      <c r="I120" s="143">
        <v>0.3</v>
      </c>
      <c r="J120" s="143">
        <v>0.3</v>
      </c>
      <c r="K120" s="143">
        <v>0.1</v>
      </c>
      <c r="L120" s="144">
        <v>0.1</v>
      </c>
      <c r="M120" s="175">
        <f t="shared" si="9"/>
        <v>0.9999999999999999</v>
      </c>
    </row>
    <row r="121" spans="1:13" s="43" customFormat="1" ht="19.5" customHeight="1">
      <c r="A121" s="10" t="s">
        <v>161</v>
      </c>
      <c r="B121" s="192" t="s">
        <v>242</v>
      </c>
      <c r="C121" s="12">
        <v>1</v>
      </c>
      <c r="D121" s="138">
        <v>3.3</v>
      </c>
      <c r="E121" s="138">
        <f t="shared" si="8"/>
        <v>0.49499999999999994</v>
      </c>
      <c r="F121" s="138">
        <f t="shared" si="10"/>
        <v>4.9335</v>
      </c>
      <c r="G121" s="134"/>
      <c r="H121" s="143">
        <v>0.2</v>
      </c>
      <c r="I121" s="143">
        <v>0.3</v>
      </c>
      <c r="J121" s="143">
        <v>0.3</v>
      </c>
      <c r="K121" s="143">
        <v>0.1</v>
      </c>
      <c r="L121" s="144">
        <v>0.1</v>
      </c>
      <c r="M121" s="175">
        <f t="shared" si="9"/>
        <v>0.9999999999999999</v>
      </c>
    </row>
    <row r="122" spans="1:13" s="43" customFormat="1" ht="19.5" customHeight="1">
      <c r="A122" s="10" t="s">
        <v>162</v>
      </c>
      <c r="B122" s="192" t="s">
        <v>23</v>
      </c>
      <c r="C122" s="12">
        <v>9</v>
      </c>
      <c r="D122" s="138">
        <v>2.29</v>
      </c>
      <c r="E122" s="138">
        <f t="shared" si="8"/>
        <v>0.34349999999999997</v>
      </c>
      <c r="F122" s="138">
        <f t="shared" si="10"/>
        <v>30.811950000000003</v>
      </c>
      <c r="G122" s="133"/>
      <c r="H122" s="143">
        <v>0.2</v>
      </c>
      <c r="I122" s="143">
        <v>0.3</v>
      </c>
      <c r="J122" s="143">
        <v>0.3</v>
      </c>
      <c r="K122" s="143">
        <v>0.1</v>
      </c>
      <c r="L122" s="144">
        <v>0.1</v>
      </c>
      <c r="M122" s="175">
        <f t="shared" si="9"/>
        <v>0.9999999999999999</v>
      </c>
    </row>
    <row r="123" spans="1:13" s="43" customFormat="1" ht="19.5" customHeight="1">
      <c r="A123" s="10" t="s">
        <v>163</v>
      </c>
      <c r="B123" s="192" t="s">
        <v>25</v>
      </c>
      <c r="C123" s="12">
        <v>3</v>
      </c>
      <c r="D123" s="138">
        <v>16.03</v>
      </c>
      <c r="E123" s="138">
        <f t="shared" si="8"/>
        <v>2.4045</v>
      </c>
      <c r="F123" s="138">
        <f t="shared" si="10"/>
        <v>71.89455</v>
      </c>
      <c r="G123" s="134"/>
      <c r="H123" s="134">
        <v>0.2</v>
      </c>
      <c r="I123" s="134">
        <v>0.3</v>
      </c>
      <c r="J123" s="134">
        <v>0.3</v>
      </c>
      <c r="K123" s="134">
        <v>0.1</v>
      </c>
      <c r="L123" s="134">
        <v>0.1</v>
      </c>
      <c r="M123" s="175">
        <f t="shared" si="9"/>
        <v>0.9999999999999999</v>
      </c>
    </row>
    <row r="124" spans="1:13" s="43" customFormat="1" ht="19.5" customHeight="1">
      <c r="A124" s="10" t="s">
        <v>164</v>
      </c>
      <c r="B124" s="192" t="s">
        <v>243</v>
      </c>
      <c r="C124" s="12">
        <v>2</v>
      </c>
      <c r="D124" s="138">
        <v>2.86</v>
      </c>
      <c r="E124" s="138">
        <f t="shared" si="8"/>
        <v>0.429</v>
      </c>
      <c r="F124" s="138">
        <f t="shared" si="10"/>
        <v>8.5514</v>
      </c>
      <c r="G124" s="134"/>
      <c r="H124" s="134">
        <v>0.2</v>
      </c>
      <c r="I124" s="134">
        <v>0.3</v>
      </c>
      <c r="J124" s="134">
        <v>0.3</v>
      </c>
      <c r="K124" s="134">
        <v>0.1</v>
      </c>
      <c r="L124" s="134">
        <v>0.1</v>
      </c>
      <c r="M124" s="175">
        <f t="shared" si="9"/>
        <v>0.9999999999999999</v>
      </c>
    </row>
    <row r="125" spans="1:13" s="43" customFormat="1" ht="19.5" customHeight="1">
      <c r="A125" s="10" t="s">
        <v>165</v>
      </c>
      <c r="B125" s="192" t="s">
        <v>403</v>
      </c>
      <c r="C125" s="12">
        <v>7</v>
      </c>
      <c r="D125" s="138">
        <v>1.62</v>
      </c>
      <c r="E125" s="138">
        <f t="shared" si="8"/>
        <v>0.243</v>
      </c>
      <c r="F125" s="138">
        <f t="shared" si="10"/>
        <v>16.953300000000002</v>
      </c>
      <c r="G125" s="134"/>
      <c r="H125" s="134">
        <v>0.2</v>
      </c>
      <c r="I125" s="134">
        <v>0.3</v>
      </c>
      <c r="J125" s="134">
        <v>0.3</v>
      </c>
      <c r="K125" s="134">
        <v>0.1</v>
      </c>
      <c r="L125" s="135">
        <v>0.1</v>
      </c>
      <c r="M125" s="175">
        <f t="shared" si="9"/>
        <v>0.9999999999999999</v>
      </c>
    </row>
    <row r="126" spans="1:13" s="43" customFormat="1" ht="19.5" customHeight="1">
      <c r="A126" s="10" t="s">
        <v>166</v>
      </c>
      <c r="B126" s="192" t="s">
        <v>26</v>
      </c>
      <c r="C126" s="12">
        <v>3</v>
      </c>
      <c r="D126" s="138">
        <v>6.28</v>
      </c>
      <c r="E126" s="138">
        <f t="shared" si="8"/>
        <v>0.942</v>
      </c>
      <c r="F126" s="138">
        <f t="shared" si="10"/>
        <v>28.1658</v>
      </c>
      <c r="G126" s="134"/>
      <c r="H126" s="134">
        <v>0.2</v>
      </c>
      <c r="I126" s="134">
        <v>0.3</v>
      </c>
      <c r="J126" s="134">
        <v>0.3</v>
      </c>
      <c r="K126" s="134">
        <v>0.1</v>
      </c>
      <c r="L126" s="135">
        <v>0.1</v>
      </c>
      <c r="M126" s="175">
        <f t="shared" si="9"/>
        <v>0.9999999999999999</v>
      </c>
    </row>
    <row r="127" spans="1:13" s="43" customFormat="1" ht="19.5" customHeight="1">
      <c r="A127" s="10" t="s">
        <v>167</v>
      </c>
      <c r="B127" s="192" t="s">
        <v>216</v>
      </c>
      <c r="C127" s="12">
        <v>1</v>
      </c>
      <c r="D127" s="138">
        <v>10.69</v>
      </c>
      <c r="E127" s="138">
        <f t="shared" si="8"/>
        <v>1.6035</v>
      </c>
      <c r="F127" s="138">
        <f t="shared" si="10"/>
        <v>15.98155</v>
      </c>
      <c r="G127" s="134"/>
      <c r="H127" s="134">
        <v>0.2</v>
      </c>
      <c r="I127" s="134">
        <v>0.3</v>
      </c>
      <c r="J127" s="134">
        <v>0.3</v>
      </c>
      <c r="K127" s="134">
        <v>0.1</v>
      </c>
      <c r="L127" s="135">
        <v>0.1</v>
      </c>
      <c r="M127" s="175">
        <f t="shared" si="9"/>
        <v>0.9999999999999999</v>
      </c>
    </row>
    <row r="128" spans="1:13" s="43" customFormat="1" ht="19.5" customHeight="1">
      <c r="A128" s="10" t="s">
        <v>168</v>
      </c>
      <c r="B128" s="192" t="s">
        <v>27</v>
      </c>
      <c r="C128" s="12">
        <v>2</v>
      </c>
      <c r="D128" s="138">
        <v>4.06</v>
      </c>
      <c r="E128" s="138">
        <f t="shared" si="8"/>
        <v>0.6089999999999999</v>
      </c>
      <c r="F128" s="138">
        <f t="shared" si="10"/>
        <v>12.1394</v>
      </c>
      <c r="G128" s="134"/>
      <c r="H128" s="134">
        <v>0.2</v>
      </c>
      <c r="I128" s="134">
        <v>0.3</v>
      </c>
      <c r="J128" s="134">
        <v>0.3</v>
      </c>
      <c r="K128" s="134">
        <v>0.1</v>
      </c>
      <c r="L128" s="135">
        <v>0.1</v>
      </c>
      <c r="M128" s="175">
        <f t="shared" si="9"/>
        <v>0.9999999999999999</v>
      </c>
    </row>
    <row r="129" spans="1:13" s="43" customFormat="1" ht="19.5" customHeight="1">
      <c r="A129" s="10" t="s">
        <v>169</v>
      </c>
      <c r="B129" s="192" t="s">
        <v>302</v>
      </c>
      <c r="C129" s="12">
        <v>2</v>
      </c>
      <c r="D129" s="138">
        <v>5.27</v>
      </c>
      <c r="E129" s="138">
        <f t="shared" si="8"/>
        <v>0.7904999999999999</v>
      </c>
      <c r="F129" s="138">
        <f t="shared" si="10"/>
        <v>15.757299999999999</v>
      </c>
      <c r="G129" s="134"/>
      <c r="H129" s="134">
        <v>0.2</v>
      </c>
      <c r="I129" s="134">
        <v>0.3</v>
      </c>
      <c r="J129" s="134">
        <v>0.3</v>
      </c>
      <c r="K129" s="134">
        <v>0.1</v>
      </c>
      <c r="L129" s="135">
        <v>0.1</v>
      </c>
      <c r="M129" s="175">
        <f t="shared" si="9"/>
        <v>0.9999999999999999</v>
      </c>
    </row>
    <row r="130" spans="1:13" s="43" customFormat="1" ht="19.5" customHeight="1">
      <c r="A130" s="10" t="s">
        <v>170</v>
      </c>
      <c r="B130" s="192" t="s">
        <v>241</v>
      </c>
      <c r="C130" s="12">
        <v>1</v>
      </c>
      <c r="D130" s="138">
        <v>180</v>
      </c>
      <c r="E130" s="138">
        <f t="shared" si="8"/>
        <v>27</v>
      </c>
      <c r="F130" s="138">
        <f t="shared" si="10"/>
        <v>269.1</v>
      </c>
      <c r="G130" s="146"/>
      <c r="H130" s="134">
        <v>0.2</v>
      </c>
      <c r="I130" s="134">
        <v>0.3</v>
      </c>
      <c r="J130" s="134">
        <v>0.3</v>
      </c>
      <c r="K130" s="134">
        <v>0.1</v>
      </c>
      <c r="L130" s="135">
        <v>0.1</v>
      </c>
      <c r="M130" s="175">
        <f t="shared" si="9"/>
        <v>0.9999999999999999</v>
      </c>
    </row>
    <row r="131" spans="1:13" s="43" customFormat="1" ht="19.5" customHeight="1">
      <c r="A131" s="10"/>
      <c r="B131" s="195" t="s">
        <v>218</v>
      </c>
      <c r="C131" s="12"/>
      <c r="D131" s="138"/>
      <c r="E131" s="138"/>
      <c r="F131" s="138">
        <f t="shared" si="10"/>
        <v>0</v>
      </c>
      <c r="G131" s="143"/>
      <c r="H131" s="134">
        <v>0.2</v>
      </c>
      <c r="I131" s="134">
        <v>0.3</v>
      </c>
      <c r="J131" s="134">
        <v>0.3</v>
      </c>
      <c r="K131" s="134">
        <v>0.1</v>
      </c>
      <c r="L131" s="135">
        <v>0.1</v>
      </c>
      <c r="M131" s="175">
        <f t="shared" si="9"/>
        <v>0.9999999999999999</v>
      </c>
    </row>
    <row r="132" spans="1:13" s="43" customFormat="1" ht="19.5" customHeight="1">
      <c r="A132" s="10" t="s">
        <v>170</v>
      </c>
      <c r="B132" s="192" t="s">
        <v>9</v>
      </c>
      <c r="C132" s="12">
        <v>11</v>
      </c>
      <c r="D132" s="138">
        <v>41.34</v>
      </c>
      <c r="E132" s="138">
        <f t="shared" si="8"/>
        <v>6.2010000000000005</v>
      </c>
      <c r="F132" s="138">
        <f t="shared" si="10"/>
        <v>679.8363</v>
      </c>
      <c r="G132" s="134"/>
      <c r="H132" s="134">
        <v>0.2</v>
      </c>
      <c r="I132" s="134">
        <v>0.3</v>
      </c>
      <c r="J132" s="134">
        <v>0.3</v>
      </c>
      <c r="K132" s="134">
        <v>0.1</v>
      </c>
      <c r="L132" s="135">
        <v>0.1</v>
      </c>
      <c r="M132" s="175">
        <f t="shared" si="9"/>
        <v>0.9999999999999999</v>
      </c>
    </row>
    <row r="133" spans="1:13" s="43" customFormat="1" ht="19.5" customHeight="1">
      <c r="A133" s="10" t="s">
        <v>171</v>
      </c>
      <c r="B133" s="192" t="s">
        <v>241</v>
      </c>
      <c r="C133" s="12">
        <v>4</v>
      </c>
      <c r="D133" s="138">
        <v>5.37</v>
      </c>
      <c r="E133" s="138">
        <f t="shared" si="8"/>
        <v>0.8055</v>
      </c>
      <c r="F133" s="138">
        <f t="shared" si="10"/>
        <v>32.1126</v>
      </c>
      <c r="G133" s="143"/>
      <c r="H133" s="134">
        <v>0.2</v>
      </c>
      <c r="I133" s="134">
        <v>0.3</v>
      </c>
      <c r="J133" s="134">
        <v>0.3</v>
      </c>
      <c r="K133" s="134">
        <v>0.1</v>
      </c>
      <c r="L133" s="135">
        <v>0.1</v>
      </c>
      <c r="M133" s="175">
        <f t="shared" si="9"/>
        <v>0.9999999999999999</v>
      </c>
    </row>
    <row r="134" spans="1:13" s="43" customFormat="1" ht="19.5" customHeight="1">
      <c r="A134" s="10"/>
      <c r="B134" s="195" t="s">
        <v>6</v>
      </c>
      <c r="C134" s="12"/>
      <c r="D134" s="138"/>
      <c r="E134" s="138"/>
      <c r="F134" s="138">
        <f t="shared" si="10"/>
        <v>0</v>
      </c>
      <c r="G134" s="134"/>
      <c r="H134" s="134">
        <v>0.2</v>
      </c>
      <c r="I134" s="134">
        <v>0.3</v>
      </c>
      <c r="J134" s="134">
        <v>0.3</v>
      </c>
      <c r="K134" s="134">
        <v>0.1</v>
      </c>
      <c r="L134" s="135">
        <v>0.1</v>
      </c>
      <c r="M134" s="175">
        <f t="shared" si="9"/>
        <v>0.9999999999999999</v>
      </c>
    </row>
    <row r="135" spans="1:13" s="43" customFormat="1" ht="19.5" customHeight="1">
      <c r="A135" s="70" t="s">
        <v>172</v>
      </c>
      <c r="B135" s="192" t="s">
        <v>222</v>
      </c>
      <c r="C135" s="12">
        <v>4</v>
      </c>
      <c r="D135" s="138">
        <v>129.27</v>
      </c>
      <c r="E135" s="138">
        <f t="shared" si="8"/>
        <v>19.3905</v>
      </c>
      <c r="F135" s="138">
        <f t="shared" si="10"/>
        <v>773.0346000000001</v>
      </c>
      <c r="G135" s="133"/>
      <c r="H135" s="134">
        <v>0.2</v>
      </c>
      <c r="I135" s="134">
        <v>0.3</v>
      </c>
      <c r="J135" s="134">
        <v>0.3</v>
      </c>
      <c r="K135" s="134">
        <v>0.1</v>
      </c>
      <c r="L135" s="135">
        <v>0.1</v>
      </c>
      <c r="M135" s="175">
        <f t="shared" si="9"/>
        <v>0.9999999999999999</v>
      </c>
    </row>
    <row r="136" spans="1:13" s="43" customFormat="1" ht="19.5" customHeight="1">
      <c r="A136" s="70" t="s">
        <v>173</v>
      </c>
      <c r="B136" s="192" t="s">
        <v>404</v>
      </c>
      <c r="C136" s="12">
        <v>1</v>
      </c>
      <c r="D136" s="138">
        <v>17.28</v>
      </c>
      <c r="E136" s="138">
        <f t="shared" si="8"/>
        <v>2.592</v>
      </c>
      <c r="F136" s="138">
        <f t="shared" si="10"/>
        <v>25.8336</v>
      </c>
      <c r="G136" s="133"/>
      <c r="H136" s="134">
        <v>0.2</v>
      </c>
      <c r="I136" s="134">
        <v>0.3</v>
      </c>
      <c r="J136" s="134">
        <v>0.3</v>
      </c>
      <c r="K136" s="134">
        <v>0.1</v>
      </c>
      <c r="L136" s="135">
        <v>0.1</v>
      </c>
      <c r="M136" s="175">
        <f t="shared" si="9"/>
        <v>0.9999999999999999</v>
      </c>
    </row>
    <row r="137" spans="1:13" s="43" customFormat="1" ht="19.5" customHeight="1">
      <c r="A137" s="70" t="s">
        <v>174</v>
      </c>
      <c r="B137" s="192" t="s">
        <v>382</v>
      </c>
      <c r="C137" s="12">
        <v>1</v>
      </c>
      <c r="D137" s="138">
        <v>62.95</v>
      </c>
      <c r="E137" s="138">
        <f t="shared" si="8"/>
        <v>9.4425</v>
      </c>
      <c r="F137" s="138">
        <f t="shared" si="10"/>
        <v>94.11025000000001</v>
      </c>
      <c r="G137" s="133"/>
      <c r="H137" s="134">
        <v>0.2</v>
      </c>
      <c r="I137" s="134">
        <v>0.3</v>
      </c>
      <c r="J137" s="134">
        <v>0.3</v>
      </c>
      <c r="K137" s="134">
        <v>0.1</v>
      </c>
      <c r="L137" s="135">
        <v>0.1</v>
      </c>
      <c r="M137" s="175">
        <f t="shared" si="9"/>
        <v>0.9999999999999999</v>
      </c>
    </row>
    <row r="138" spans="1:13" s="43" customFormat="1" ht="19.5" customHeight="1">
      <c r="A138" s="70" t="s">
        <v>175</v>
      </c>
      <c r="B138" s="192" t="s">
        <v>405</v>
      </c>
      <c r="C138" s="12">
        <v>1</v>
      </c>
      <c r="D138" s="138">
        <v>90.43</v>
      </c>
      <c r="E138" s="138">
        <f t="shared" si="8"/>
        <v>13.5645</v>
      </c>
      <c r="F138" s="138">
        <f t="shared" si="10"/>
        <v>135.19285000000002</v>
      </c>
      <c r="G138" s="134"/>
      <c r="H138" s="134">
        <v>0.2</v>
      </c>
      <c r="I138" s="134">
        <v>0.3</v>
      </c>
      <c r="J138" s="134">
        <v>0.3</v>
      </c>
      <c r="K138" s="134">
        <v>0.1</v>
      </c>
      <c r="L138" s="134">
        <v>0.1</v>
      </c>
      <c r="M138" s="175">
        <f t="shared" si="9"/>
        <v>0.9999999999999999</v>
      </c>
    </row>
    <row r="139" spans="1:13" s="43" customFormat="1" ht="19.5" customHeight="1">
      <c r="A139" s="70" t="s">
        <v>176</v>
      </c>
      <c r="B139" s="192" t="s">
        <v>381</v>
      </c>
      <c r="C139" s="12">
        <v>2</v>
      </c>
      <c r="D139" s="138">
        <v>90.89</v>
      </c>
      <c r="E139" s="138">
        <f t="shared" si="8"/>
        <v>13.6335</v>
      </c>
      <c r="F139" s="138">
        <f t="shared" si="10"/>
        <v>271.7611</v>
      </c>
      <c r="G139" s="134"/>
      <c r="H139" s="134">
        <v>0.2</v>
      </c>
      <c r="I139" s="134">
        <v>0.3</v>
      </c>
      <c r="J139" s="134">
        <v>0.3</v>
      </c>
      <c r="K139" s="134">
        <v>0.1</v>
      </c>
      <c r="L139" s="134">
        <v>0.1</v>
      </c>
      <c r="M139" s="175">
        <f t="shared" si="9"/>
        <v>0.9999999999999999</v>
      </c>
    </row>
    <row r="140" spans="1:13" s="43" customFormat="1" ht="19.5" customHeight="1">
      <c r="A140" s="10"/>
      <c r="B140" s="195" t="s">
        <v>5</v>
      </c>
      <c r="C140" s="12"/>
      <c r="D140" s="138"/>
      <c r="E140" s="138"/>
      <c r="F140" s="138">
        <f t="shared" si="10"/>
        <v>0</v>
      </c>
      <c r="G140" s="143"/>
      <c r="H140" s="134">
        <v>0.2</v>
      </c>
      <c r="I140" s="134">
        <v>0.3</v>
      </c>
      <c r="J140" s="134">
        <v>0.3</v>
      </c>
      <c r="K140" s="134">
        <v>0.1</v>
      </c>
      <c r="L140" s="135">
        <v>0.1</v>
      </c>
      <c r="M140" s="175">
        <f t="shared" si="9"/>
        <v>0.9999999999999999</v>
      </c>
    </row>
    <row r="141" spans="1:13" s="43" customFormat="1" ht="19.5" customHeight="1">
      <c r="A141" s="70" t="s">
        <v>177</v>
      </c>
      <c r="B141" s="192" t="s">
        <v>309</v>
      </c>
      <c r="C141" s="12">
        <v>4</v>
      </c>
      <c r="D141" s="138">
        <v>79.16</v>
      </c>
      <c r="E141" s="138">
        <f t="shared" si="8"/>
        <v>11.873999999999999</v>
      </c>
      <c r="F141" s="138">
        <f t="shared" si="10"/>
        <v>473.37679999999995</v>
      </c>
      <c r="G141" s="134"/>
      <c r="H141" s="134">
        <v>0.2</v>
      </c>
      <c r="I141" s="134">
        <v>0.3</v>
      </c>
      <c r="J141" s="134">
        <v>0.3</v>
      </c>
      <c r="K141" s="134">
        <v>0.1</v>
      </c>
      <c r="L141" s="135">
        <v>0.1</v>
      </c>
      <c r="M141" s="175">
        <f t="shared" si="9"/>
        <v>0.9999999999999999</v>
      </c>
    </row>
    <row r="142" spans="1:13" s="43" customFormat="1" ht="19.5" customHeight="1">
      <c r="A142" s="70" t="s">
        <v>178</v>
      </c>
      <c r="B142" s="192" t="s">
        <v>28</v>
      </c>
      <c r="C142" s="12">
        <v>3</v>
      </c>
      <c r="D142" s="138">
        <v>196.05</v>
      </c>
      <c r="E142" s="138">
        <f>D142*0.15</f>
        <v>29.4075</v>
      </c>
      <c r="F142" s="138">
        <f t="shared" si="10"/>
        <v>879.2842500000002</v>
      </c>
      <c r="G142" s="134"/>
      <c r="H142" s="134">
        <v>0.2</v>
      </c>
      <c r="I142" s="134">
        <v>0.3</v>
      </c>
      <c r="J142" s="134">
        <v>0.3</v>
      </c>
      <c r="K142" s="134">
        <v>0.1</v>
      </c>
      <c r="L142" s="135">
        <v>0.1</v>
      </c>
      <c r="M142" s="175">
        <f>K142+J142+I142+H142+G142+L142</f>
        <v>0.9999999999999999</v>
      </c>
    </row>
    <row r="143" spans="1:13" s="43" customFormat="1" ht="19.5" customHeight="1">
      <c r="A143" s="70" t="s">
        <v>179</v>
      </c>
      <c r="B143" s="192" t="s">
        <v>221</v>
      </c>
      <c r="C143" s="12">
        <v>1</v>
      </c>
      <c r="D143" s="138">
        <v>142.35</v>
      </c>
      <c r="E143" s="138">
        <f>D143*0.15</f>
        <v>21.3525</v>
      </c>
      <c r="F143" s="138">
        <f>(E143+D143)*C143*1.3</f>
        <v>212.81324999999998</v>
      </c>
      <c r="G143" s="134"/>
      <c r="H143" s="134">
        <v>0.2</v>
      </c>
      <c r="I143" s="134">
        <v>0.3</v>
      </c>
      <c r="J143" s="134">
        <v>0.3</v>
      </c>
      <c r="K143" s="134">
        <v>0.1</v>
      </c>
      <c r="L143" s="135">
        <v>0.1</v>
      </c>
      <c r="M143" s="175">
        <f>K143+J143+I143+H143+G143+L143</f>
        <v>0.9999999999999999</v>
      </c>
    </row>
    <row r="144" spans="1:13" s="43" customFormat="1" ht="19.5" customHeight="1">
      <c r="A144" s="15"/>
      <c r="B144" s="194" t="s">
        <v>46</v>
      </c>
      <c r="C144" s="178"/>
      <c r="D144" s="72">
        <f>SUMPRODUCT(D78:D143,C78:C143)*1.3</f>
        <v>7510.1910000000025</v>
      </c>
      <c r="E144" s="72">
        <f>SUMPRODUCT(E78:E143,C78:C143)*1.3</f>
        <v>1126.5286500000002</v>
      </c>
      <c r="F144" s="72">
        <f>SUM(F78:F143)</f>
        <v>8636.719650000001</v>
      </c>
      <c r="G144" s="72">
        <f>SUMPRODUCT(G78:G143,F78:F143)</f>
        <v>0</v>
      </c>
      <c r="H144" s="72">
        <f>SUMPRODUCT(H78:H143,F78:F143)</f>
        <v>1592.79393</v>
      </c>
      <c r="I144" s="72">
        <f>SUMPRODUCT(I78:I143,F78:F143)</f>
        <v>3061.9408949999993</v>
      </c>
      <c r="J144" s="72">
        <f>SUMPRODUCT(J78:J143,F78:F143)</f>
        <v>2389.190895</v>
      </c>
      <c r="K144" s="72">
        <f>SUMPRODUCT(K78:K143,F78:F143)</f>
        <v>796.396965</v>
      </c>
      <c r="L144" s="129">
        <f>SUMPRODUCT(L78:L143,F78:F143)</f>
        <v>796.396965</v>
      </c>
      <c r="M144" s="176">
        <f>K144+J144+I144+H144+G144+L144</f>
        <v>8636.71965</v>
      </c>
    </row>
    <row r="145" spans="1:13" s="43" customFormat="1" ht="19.5" customHeight="1">
      <c r="A145" s="15"/>
      <c r="B145" s="194"/>
      <c r="C145" s="178"/>
      <c r="D145" s="178"/>
      <c r="E145" s="136"/>
      <c r="F145" s="136"/>
      <c r="G145" s="136"/>
      <c r="H145" s="136"/>
      <c r="I145" s="136"/>
      <c r="J145" s="136"/>
      <c r="K145" s="136"/>
      <c r="L145" s="137"/>
      <c r="M145" s="179"/>
    </row>
    <row r="146" spans="1:13" s="43" customFormat="1" ht="19.5" customHeight="1">
      <c r="A146" s="50" t="s">
        <v>80</v>
      </c>
      <c r="B146" s="195" t="s">
        <v>113</v>
      </c>
      <c r="C146" s="48"/>
      <c r="D146" s="48"/>
      <c r="E146" s="72"/>
      <c r="F146" s="72"/>
      <c r="G146" s="49"/>
      <c r="H146" s="72"/>
      <c r="I146" s="72"/>
      <c r="J146" s="72"/>
      <c r="K146" s="72"/>
      <c r="L146" s="129"/>
      <c r="M146" s="176"/>
    </row>
    <row r="147" spans="1:13" s="43" customFormat="1" ht="19.5" customHeight="1">
      <c r="A147" s="64" t="s">
        <v>13</v>
      </c>
      <c r="B147" s="199" t="s">
        <v>347</v>
      </c>
      <c r="C147" s="61">
        <v>18</v>
      </c>
      <c r="D147" s="162">
        <v>98.6</v>
      </c>
      <c r="E147" s="162">
        <f>D147*0.25</f>
        <v>24.65</v>
      </c>
      <c r="F147" s="138">
        <f>(E147+D147)*C147*1.3</f>
        <v>2884.05</v>
      </c>
      <c r="G147" s="134"/>
      <c r="H147" s="134"/>
      <c r="I147" s="134"/>
      <c r="J147" s="134">
        <v>1</v>
      </c>
      <c r="K147" s="134"/>
      <c r="L147" s="135"/>
      <c r="M147" s="175">
        <f aca="true" t="shared" si="11" ref="M147:M152">K147+J147+I147+H147+G147+L147</f>
        <v>1</v>
      </c>
    </row>
    <row r="148" spans="1:13" s="43" customFormat="1" ht="19.5" customHeight="1">
      <c r="A148" s="64" t="s">
        <v>14</v>
      </c>
      <c r="B148" s="199" t="s">
        <v>384</v>
      </c>
      <c r="C148" s="61">
        <v>10</v>
      </c>
      <c r="D148" s="162">
        <v>24.04</v>
      </c>
      <c r="E148" s="162">
        <v>10</v>
      </c>
      <c r="F148" s="138">
        <f>(E148+D148)*C148*1.3</f>
        <v>442.52</v>
      </c>
      <c r="G148" s="134"/>
      <c r="H148" s="134"/>
      <c r="I148" s="134"/>
      <c r="J148" s="134">
        <v>1</v>
      </c>
      <c r="K148" s="134"/>
      <c r="L148" s="135"/>
      <c r="M148" s="175">
        <f t="shared" si="11"/>
        <v>1</v>
      </c>
    </row>
    <row r="149" spans="1:13" s="43" customFormat="1" ht="19.5" customHeight="1" thickBot="1">
      <c r="A149" s="84" t="s">
        <v>15</v>
      </c>
      <c r="B149" s="201" t="s">
        <v>383</v>
      </c>
      <c r="C149" s="75">
        <v>24</v>
      </c>
      <c r="D149" s="163">
        <v>39.07</v>
      </c>
      <c r="E149" s="163">
        <v>10</v>
      </c>
      <c r="F149" s="160">
        <f>(E149+D149)*C149*1.3</f>
        <v>1530.9840000000002</v>
      </c>
      <c r="G149" s="141"/>
      <c r="H149" s="141"/>
      <c r="I149" s="141"/>
      <c r="J149" s="141">
        <v>1</v>
      </c>
      <c r="K149" s="141"/>
      <c r="L149" s="141"/>
      <c r="M149" s="180">
        <f t="shared" si="11"/>
        <v>1</v>
      </c>
    </row>
    <row r="150" spans="1:13" s="43" customFormat="1" ht="19.5" customHeight="1" thickTop="1">
      <c r="A150" s="85" t="s">
        <v>16</v>
      </c>
      <c r="B150" s="202" t="s">
        <v>385</v>
      </c>
      <c r="C150" s="79">
        <v>10</v>
      </c>
      <c r="D150" s="164">
        <v>43.6</v>
      </c>
      <c r="E150" s="164">
        <v>10</v>
      </c>
      <c r="F150" s="161">
        <f>(E150+D150)*C150*1.3</f>
        <v>696.8000000000001</v>
      </c>
      <c r="G150" s="142"/>
      <c r="H150" s="142"/>
      <c r="I150" s="142"/>
      <c r="J150" s="142">
        <v>1</v>
      </c>
      <c r="K150" s="142"/>
      <c r="L150" s="142"/>
      <c r="M150" s="181">
        <f t="shared" si="11"/>
        <v>1</v>
      </c>
    </row>
    <row r="151" spans="1:13" s="43" customFormat="1" ht="19.5" customHeight="1">
      <c r="A151" s="64" t="s">
        <v>17</v>
      </c>
      <c r="B151" s="199" t="s">
        <v>224</v>
      </c>
      <c r="C151" s="61">
        <v>3</v>
      </c>
      <c r="D151" s="162">
        <v>39.1</v>
      </c>
      <c r="E151" s="162">
        <v>10</v>
      </c>
      <c r="F151" s="138">
        <f>(E151+D151)*C151*1.3</f>
        <v>191.49</v>
      </c>
      <c r="G151" s="134"/>
      <c r="H151" s="134"/>
      <c r="I151" s="134"/>
      <c r="J151" s="134">
        <v>1</v>
      </c>
      <c r="K151" s="134"/>
      <c r="L151" s="135"/>
      <c r="M151" s="175">
        <f t="shared" si="11"/>
        <v>1</v>
      </c>
    </row>
    <row r="152" spans="1:13" s="43" customFormat="1" ht="19.5" customHeight="1">
      <c r="A152" s="50"/>
      <c r="B152" s="195" t="s">
        <v>46</v>
      </c>
      <c r="C152" s="48"/>
      <c r="D152" s="72">
        <f>SUMPRODUCT(D147:D151,C147:C151)*1.3</f>
        <v>4558.034000000001</v>
      </c>
      <c r="E152" s="72">
        <f>SUMPRODUCT(E147:E151,C147:C151)*1.3</f>
        <v>1187.8100000000002</v>
      </c>
      <c r="F152" s="72">
        <f>SUM(F147:F151)</f>
        <v>5745.844</v>
      </c>
      <c r="G152" s="71">
        <f>SUMPRODUCT(G147:G151,F147:F151)</f>
        <v>0</v>
      </c>
      <c r="H152" s="71">
        <f>SUMPRODUCT(H147:H151,F147:F151)</f>
        <v>0</v>
      </c>
      <c r="I152" s="71">
        <f>SUMPRODUCT(I147:I151,F147:F151)</f>
        <v>0</v>
      </c>
      <c r="J152" s="72">
        <f>SUMPRODUCT(J147:J151,F147:F151)</f>
        <v>5745.844</v>
      </c>
      <c r="K152" s="72">
        <f>SUMPRODUCT(K147:K151,F147:F151)</f>
        <v>0</v>
      </c>
      <c r="L152" s="129">
        <f>SUMPRODUCT(L147:L151,F147:F151)</f>
        <v>0</v>
      </c>
      <c r="M152" s="176">
        <f t="shared" si="11"/>
        <v>5745.844</v>
      </c>
    </row>
    <row r="153" spans="1:13" s="43" customFormat="1" ht="19.5" customHeight="1">
      <c r="A153" s="10"/>
      <c r="B153" s="192"/>
      <c r="C153" s="11"/>
      <c r="D153" s="11"/>
      <c r="E153" s="138"/>
      <c r="F153" s="72"/>
      <c r="G153" s="49"/>
      <c r="H153" s="72"/>
      <c r="I153" s="72"/>
      <c r="J153" s="72"/>
      <c r="K153" s="72"/>
      <c r="L153" s="129"/>
      <c r="M153" s="176"/>
    </row>
    <row r="154" spans="1:13" s="43" customFormat="1" ht="19.5" customHeight="1">
      <c r="A154" s="7" t="s">
        <v>84</v>
      </c>
      <c r="B154" s="196" t="s">
        <v>112</v>
      </c>
      <c r="C154" s="165"/>
      <c r="D154" s="165"/>
      <c r="E154" s="148"/>
      <c r="F154" s="148"/>
      <c r="G154" s="147"/>
      <c r="H154" s="148"/>
      <c r="I154" s="148"/>
      <c r="J154" s="148"/>
      <c r="K154" s="148"/>
      <c r="L154" s="149"/>
      <c r="M154" s="174"/>
    </row>
    <row r="155" spans="1:13" s="43" customFormat="1" ht="19.5" customHeight="1">
      <c r="A155" s="64" t="s">
        <v>10</v>
      </c>
      <c r="B155" s="199" t="s">
        <v>202</v>
      </c>
      <c r="C155" s="61">
        <v>2</v>
      </c>
      <c r="D155" s="162">
        <v>141</v>
      </c>
      <c r="E155" s="162">
        <v>36</v>
      </c>
      <c r="F155" s="138">
        <f>(E155+D155)*C155*1.3</f>
        <v>460.2</v>
      </c>
      <c r="G155" s="134"/>
      <c r="H155" s="134"/>
      <c r="I155" s="134"/>
      <c r="J155" s="134"/>
      <c r="K155" s="134">
        <v>1</v>
      </c>
      <c r="L155" s="135"/>
      <c r="M155" s="175">
        <f>K155+J155+I155+H155+G155+L155</f>
        <v>1</v>
      </c>
    </row>
    <row r="156" spans="1:13" s="43" customFormat="1" ht="19.5" customHeight="1">
      <c r="A156" s="64" t="s">
        <v>11</v>
      </c>
      <c r="B156" s="199" t="s">
        <v>348</v>
      </c>
      <c r="C156" s="61">
        <v>3</v>
      </c>
      <c r="D156" s="162">
        <v>37.2</v>
      </c>
      <c r="E156" s="162">
        <v>9.3</v>
      </c>
      <c r="F156" s="138">
        <f>(E156+D156)*C156*1.3</f>
        <v>181.35</v>
      </c>
      <c r="G156" s="134"/>
      <c r="H156" s="134"/>
      <c r="I156" s="134"/>
      <c r="J156" s="134"/>
      <c r="K156" s="134">
        <v>1</v>
      </c>
      <c r="L156" s="135"/>
      <c r="M156" s="175">
        <f>K156+J156+I156+H156+G156+L156</f>
        <v>1</v>
      </c>
    </row>
    <row r="157" spans="1:13" s="43" customFormat="1" ht="19.5" customHeight="1">
      <c r="A157" s="64" t="s">
        <v>12</v>
      </c>
      <c r="B157" s="199" t="s">
        <v>349</v>
      </c>
      <c r="C157" s="61">
        <v>2</v>
      </c>
      <c r="D157" s="162">
        <v>217</v>
      </c>
      <c r="E157" s="162">
        <v>28</v>
      </c>
      <c r="F157" s="159">
        <f>(E157+D157)*C157*1.3</f>
        <v>637</v>
      </c>
      <c r="G157" s="143"/>
      <c r="H157" s="143"/>
      <c r="I157" s="143"/>
      <c r="J157" s="134"/>
      <c r="K157" s="134">
        <v>1</v>
      </c>
      <c r="L157" s="135"/>
      <c r="M157" s="175">
        <f>K157+J157+I157+H157+G157+L157</f>
        <v>1</v>
      </c>
    </row>
    <row r="158" spans="1:13" s="43" customFormat="1" ht="19.5" customHeight="1">
      <c r="A158" s="47"/>
      <c r="B158" s="194" t="s">
        <v>46</v>
      </c>
      <c r="C158" s="178"/>
      <c r="D158" s="136">
        <f>SUMPRODUCT(D155:D157,C155:C157)*1.3</f>
        <v>1075.88</v>
      </c>
      <c r="E158" s="136">
        <f>SUMPRODUCT(E155:E157,C155:C157)*1.3</f>
        <v>202.67000000000002</v>
      </c>
      <c r="F158" s="136">
        <f>SUM(F155:F157)</f>
        <v>1278.55</v>
      </c>
      <c r="G158" s="136">
        <f>SUMPRODUCT(G155:G157,F155:F157)</f>
        <v>0</v>
      </c>
      <c r="H158" s="136">
        <f>SUMPRODUCT(H155:H157,F155:F157)</f>
        <v>0</v>
      </c>
      <c r="I158" s="136">
        <f>SUMPRODUCT(I155:I157,F155:F157)</f>
        <v>0</v>
      </c>
      <c r="J158" s="136">
        <f>SUMPRODUCT(J155:J157,F155:F157)</f>
        <v>0</v>
      </c>
      <c r="K158" s="136">
        <f>SUMPRODUCT(K155:K157,F155:F157)</f>
        <v>1278.55</v>
      </c>
      <c r="L158" s="137">
        <f>SUMPRODUCT(L155:L157,F155:F157)</f>
        <v>0</v>
      </c>
      <c r="M158" s="176">
        <f>K158+J158+I158+H158+G158+L158</f>
        <v>1278.55</v>
      </c>
    </row>
    <row r="159" spans="1:13" s="43" customFormat="1" ht="19.5" customHeight="1">
      <c r="A159" s="50"/>
      <c r="B159" s="195"/>
      <c r="C159" s="48"/>
      <c r="D159" s="72"/>
      <c r="E159" s="72"/>
      <c r="F159" s="72"/>
      <c r="G159" s="72"/>
      <c r="H159" s="72"/>
      <c r="I159" s="72"/>
      <c r="J159" s="72"/>
      <c r="K159" s="72"/>
      <c r="L159" s="129"/>
      <c r="M159" s="176"/>
    </row>
    <row r="160" spans="1:13" s="43" customFormat="1" ht="19.5" customHeight="1">
      <c r="A160" s="115" t="s">
        <v>85</v>
      </c>
      <c r="B160" s="195" t="s">
        <v>92</v>
      </c>
      <c r="C160" s="48"/>
      <c r="D160" s="48"/>
      <c r="E160" s="72"/>
      <c r="F160" s="138"/>
      <c r="G160" s="12"/>
      <c r="H160" s="138"/>
      <c r="I160" s="138"/>
      <c r="J160" s="138"/>
      <c r="K160" s="138"/>
      <c r="L160" s="158"/>
      <c r="M160" s="176"/>
    </row>
    <row r="161" spans="1:13" s="43" customFormat="1" ht="19.5" customHeight="1">
      <c r="A161" s="64" t="s">
        <v>86</v>
      </c>
      <c r="B161" s="199" t="s">
        <v>350</v>
      </c>
      <c r="C161" s="61">
        <v>1100</v>
      </c>
      <c r="D161" s="162">
        <v>36</v>
      </c>
      <c r="E161" s="162">
        <v>20</v>
      </c>
      <c r="F161" s="138">
        <f>(E161+D161)*C161*1.175</f>
        <v>72380</v>
      </c>
      <c r="G161" s="134"/>
      <c r="H161" s="134"/>
      <c r="I161" s="134"/>
      <c r="J161" s="134">
        <v>0.05</v>
      </c>
      <c r="K161" s="134">
        <v>0.1</v>
      </c>
      <c r="L161" s="135">
        <v>0.85</v>
      </c>
      <c r="M161" s="175">
        <f aca="true" t="shared" si="12" ref="M161:M168">K161+J161+I161+H161+G161+L161</f>
        <v>1</v>
      </c>
    </row>
    <row r="162" spans="1:13" s="43" customFormat="1" ht="19.5" customHeight="1">
      <c r="A162" s="64" t="s">
        <v>0</v>
      </c>
      <c r="B162" s="199" t="s">
        <v>351</v>
      </c>
      <c r="C162" s="61">
        <v>1100</v>
      </c>
      <c r="D162" s="162">
        <v>39.5</v>
      </c>
      <c r="E162" s="162">
        <v>6</v>
      </c>
      <c r="F162" s="159">
        <f aca="true" t="shared" si="13" ref="F162:F168">(E162+D162)*C162*1.3</f>
        <v>65065</v>
      </c>
      <c r="G162" s="143"/>
      <c r="H162" s="143"/>
      <c r="I162" s="143"/>
      <c r="J162" s="134">
        <v>0.05</v>
      </c>
      <c r="K162" s="134">
        <v>0.1</v>
      </c>
      <c r="L162" s="135">
        <v>0.85</v>
      </c>
      <c r="M162" s="175">
        <f t="shared" si="12"/>
        <v>1</v>
      </c>
    </row>
    <row r="163" spans="1:13" s="43" customFormat="1" ht="19.5" customHeight="1">
      <c r="A163" s="64" t="s">
        <v>87</v>
      </c>
      <c r="B163" s="199" t="s">
        <v>353</v>
      </c>
      <c r="C163" s="61">
        <v>88</v>
      </c>
      <c r="D163" s="162">
        <v>24.56</v>
      </c>
      <c r="E163" s="162">
        <v>12.24</v>
      </c>
      <c r="F163" s="138">
        <f t="shared" si="13"/>
        <v>4209.92</v>
      </c>
      <c r="G163" s="134"/>
      <c r="H163" s="134"/>
      <c r="I163" s="134"/>
      <c r="J163" s="134">
        <v>0.05</v>
      </c>
      <c r="K163" s="134">
        <v>0.1</v>
      </c>
      <c r="L163" s="135">
        <v>0.85</v>
      </c>
      <c r="M163" s="175">
        <f t="shared" si="12"/>
        <v>1</v>
      </c>
    </row>
    <row r="164" spans="1:13" s="43" customFormat="1" ht="19.5" customHeight="1">
      <c r="A164" s="64" t="s">
        <v>114</v>
      </c>
      <c r="B164" s="199" t="s">
        <v>317</v>
      </c>
      <c r="C164" s="61">
        <v>243</v>
      </c>
      <c r="D164" s="162">
        <v>24.56</v>
      </c>
      <c r="E164" s="162">
        <v>6.36</v>
      </c>
      <c r="F164" s="138">
        <f t="shared" si="13"/>
        <v>9767.627999999999</v>
      </c>
      <c r="G164" s="143"/>
      <c r="H164" s="143"/>
      <c r="I164" s="143"/>
      <c r="J164" s="134">
        <v>0.05</v>
      </c>
      <c r="K164" s="134">
        <v>0.1</v>
      </c>
      <c r="L164" s="135">
        <v>0.85</v>
      </c>
      <c r="M164" s="175">
        <f t="shared" si="12"/>
        <v>1</v>
      </c>
    </row>
    <row r="165" spans="1:13" s="43" customFormat="1" ht="19.5" customHeight="1">
      <c r="A165" s="64" t="s">
        <v>115</v>
      </c>
      <c r="B165" s="199" t="s">
        <v>203</v>
      </c>
      <c r="C165" s="61">
        <v>40</v>
      </c>
      <c r="D165" s="162">
        <v>32</v>
      </c>
      <c r="E165" s="162">
        <v>12.24</v>
      </c>
      <c r="F165" s="138">
        <f t="shared" si="13"/>
        <v>2300.4800000000005</v>
      </c>
      <c r="G165" s="134"/>
      <c r="H165" s="134"/>
      <c r="I165" s="134"/>
      <c r="J165" s="134">
        <v>0.05</v>
      </c>
      <c r="K165" s="134">
        <v>0.1</v>
      </c>
      <c r="L165" s="135">
        <v>0.85</v>
      </c>
      <c r="M165" s="175">
        <f t="shared" si="12"/>
        <v>1</v>
      </c>
    </row>
    <row r="166" spans="1:13" s="43" customFormat="1" ht="19.5" customHeight="1">
      <c r="A166" s="64" t="s">
        <v>180</v>
      </c>
      <c r="B166" s="199" t="s">
        <v>356</v>
      </c>
      <c r="C166" s="61">
        <v>145</v>
      </c>
      <c r="D166" s="162">
        <v>21.91</v>
      </c>
      <c r="E166" s="162">
        <v>10</v>
      </c>
      <c r="F166" s="138">
        <f t="shared" si="13"/>
        <v>6015.035</v>
      </c>
      <c r="G166" s="134"/>
      <c r="H166" s="134"/>
      <c r="I166" s="134"/>
      <c r="J166" s="134">
        <v>0.05</v>
      </c>
      <c r="K166" s="134">
        <v>0.1</v>
      </c>
      <c r="L166" s="135">
        <v>0.85</v>
      </c>
      <c r="M166" s="175">
        <f t="shared" si="12"/>
        <v>1</v>
      </c>
    </row>
    <row r="167" spans="1:13" s="43" customFormat="1" ht="19.5" customHeight="1">
      <c r="A167" s="64" t="s">
        <v>186</v>
      </c>
      <c r="B167" s="199" t="s">
        <v>354</v>
      </c>
      <c r="C167" s="61">
        <v>4</v>
      </c>
      <c r="D167" s="162">
        <v>498.63</v>
      </c>
      <c r="E167" s="162">
        <v>15.44</v>
      </c>
      <c r="F167" s="138">
        <f t="shared" si="13"/>
        <v>2673.164</v>
      </c>
      <c r="G167" s="143"/>
      <c r="H167" s="143"/>
      <c r="I167" s="143"/>
      <c r="J167" s="134">
        <v>0.05</v>
      </c>
      <c r="K167" s="134">
        <v>0.1</v>
      </c>
      <c r="L167" s="135">
        <v>0.85</v>
      </c>
      <c r="M167" s="175">
        <f t="shared" si="12"/>
        <v>1</v>
      </c>
    </row>
    <row r="168" spans="1:13" s="43" customFormat="1" ht="19.5" customHeight="1">
      <c r="A168" s="64" t="s">
        <v>187</v>
      </c>
      <c r="B168" s="199" t="s">
        <v>352</v>
      </c>
      <c r="C168" s="61">
        <v>1</v>
      </c>
      <c r="D168" s="162">
        <v>450</v>
      </c>
      <c r="E168" s="162">
        <f>D168*0.15</f>
        <v>67.5</v>
      </c>
      <c r="F168" s="138">
        <f t="shared" si="13"/>
        <v>672.75</v>
      </c>
      <c r="G168" s="143"/>
      <c r="H168" s="143"/>
      <c r="I168" s="143"/>
      <c r="J168" s="134">
        <v>0.05</v>
      </c>
      <c r="K168" s="134">
        <v>0.1</v>
      </c>
      <c r="L168" s="135">
        <v>0.85</v>
      </c>
      <c r="M168" s="175">
        <f t="shared" si="12"/>
        <v>1</v>
      </c>
    </row>
    <row r="169" spans="1:13" s="43" customFormat="1" ht="19.5" customHeight="1">
      <c r="A169" s="47"/>
      <c r="B169" s="194" t="s">
        <v>46</v>
      </c>
      <c r="C169" s="178"/>
      <c r="D169" s="136">
        <f>SUMPRODUCT(D161:D168,C161:C168)*1.241387967</f>
        <v>121756.36215537263</v>
      </c>
      <c r="E169" s="136">
        <f>SUMPRODUCT(E161:E168,C161:C168)*1.241387967</f>
        <v>41327.617847861824</v>
      </c>
      <c r="F169" s="136">
        <f>SUM(F161:F168)</f>
        <v>163083.977</v>
      </c>
      <c r="G169" s="136">
        <f>SUMPRODUCT(G161:G168,F161:F168)</f>
        <v>0</v>
      </c>
      <c r="H169" s="136">
        <f>SUMPRODUCT(H161:H168,F161:F168)</f>
        <v>0</v>
      </c>
      <c r="I169" s="136">
        <f>SUMPRODUCT(I161:I168,F161:F168)</f>
        <v>0</v>
      </c>
      <c r="J169" s="136">
        <f>SUMPRODUCT(J161:J168,F161:F168)</f>
        <v>8154.198850000001</v>
      </c>
      <c r="K169" s="136">
        <f>SUMPRODUCT(K161:K168,F161:F168)</f>
        <v>16308.397700000001</v>
      </c>
      <c r="L169" s="137">
        <f>SUMPRODUCT(L161:L168,F161:F168)</f>
        <v>138621.38045</v>
      </c>
      <c r="M169" s="176">
        <f>K169+J169+I169+H169+G169+L169</f>
        <v>163083.977</v>
      </c>
    </row>
    <row r="170" spans="1:13" s="43" customFormat="1" ht="19.5" customHeight="1">
      <c r="A170" s="50"/>
      <c r="B170" s="195"/>
      <c r="C170" s="48"/>
      <c r="D170" s="72"/>
      <c r="E170" s="72"/>
      <c r="F170" s="72"/>
      <c r="G170" s="72"/>
      <c r="H170" s="72"/>
      <c r="I170" s="72"/>
      <c r="J170" s="72"/>
      <c r="K170" s="72"/>
      <c r="L170" s="129"/>
      <c r="M170" s="176"/>
    </row>
    <row r="171" spans="1:13" s="43" customFormat="1" ht="19.5" customHeight="1">
      <c r="A171" s="16" t="s">
        <v>88</v>
      </c>
      <c r="B171" s="196" t="s">
        <v>116</v>
      </c>
      <c r="C171" s="165"/>
      <c r="D171" s="148"/>
      <c r="E171" s="148"/>
      <c r="F171" s="148"/>
      <c r="G171" s="148"/>
      <c r="H171" s="148"/>
      <c r="I171" s="148"/>
      <c r="J171" s="148"/>
      <c r="K171" s="148"/>
      <c r="L171" s="149"/>
      <c r="M171" s="174"/>
    </row>
    <row r="172" spans="1:13" s="43" customFormat="1" ht="19.5" customHeight="1">
      <c r="A172" s="63" t="s">
        <v>89</v>
      </c>
      <c r="B172" s="199" t="s">
        <v>357</v>
      </c>
      <c r="C172" s="61">
        <v>35</v>
      </c>
      <c r="D172" s="162">
        <v>0.34</v>
      </c>
      <c r="E172" s="162">
        <v>0.4</v>
      </c>
      <c r="F172" s="138">
        <f>(E172+D172)*C172*1.3</f>
        <v>33.67</v>
      </c>
      <c r="G172" s="143"/>
      <c r="H172" s="143"/>
      <c r="I172" s="143"/>
      <c r="J172" s="143"/>
      <c r="K172" s="143">
        <v>0.8</v>
      </c>
      <c r="L172" s="144">
        <v>0.2</v>
      </c>
      <c r="M172" s="175">
        <f aca="true" t="shared" si="14" ref="M172:M179">K172+J172+I172+H172+G172+L172</f>
        <v>1</v>
      </c>
    </row>
    <row r="173" spans="1:13" s="43" customFormat="1" ht="19.5" customHeight="1">
      <c r="A173" s="63" t="s">
        <v>230</v>
      </c>
      <c r="B173" s="199" t="s">
        <v>117</v>
      </c>
      <c r="C173" s="61">
        <v>780</v>
      </c>
      <c r="D173" s="162">
        <v>0.7</v>
      </c>
      <c r="E173" s="162">
        <v>0.4</v>
      </c>
      <c r="F173" s="138">
        <f aca="true" t="shared" si="15" ref="F173:F179">(E173+D173)*C173*1.3</f>
        <v>1115.4</v>
      </c>
      <c r="G173" s="143"/>
      <c r="H173" s="143"/>
      <c r="I173" s="143"/>
      <c r="J173" s="143"/>
      <c r="K173" s="143">
        <v>0.8</v>
      </c>
      <c r="L173" s="144">
        <v>0.2</v>
      </c>
      <c r="M173" s="175">
        <f t="shared" si="14"/>
        <v>1</v>
      </c>
    </row>
    <row r="174" spans="1:13" s="43" customFormat="1" ht="19.5" customHeight="1">
      <c r="A174" s="63" t="s">
        <v>231</v>
      </c>
      <c r="B174" s="199" t="s">
        <v>358</v>
      </c>
      <c r="C174" s="61">
        <v>1230</v>
      </c>
      <c r="D174" s="162">
        <v>4</v>
      </c>
      <c r="E174" s="162">
        <v>4</v>
      </c>
      <c r="F174" s="138">
        <f t="shared" si="15"/>
        <v>12792</v>
      </c>
      <c r="G174" s="134"/>
      <c r="H174" s="134"/>
      <c r="I174" s="134"/>
      <c r="J174" s="143"/>
      <c r="K174" s="143">
        <v>0.8</v>
      </c>
      <c r="L174" s="144">
        <v>0.2</v>
      </c>
      <c r="M174" s="175">
        <f t="shared" si="14"/>
        <v>1</v>
      </c>
    </row>
    <row r="175" spans="1:13" s="43" customFormat="1" ht="19.5" customHeight="1">
      <c r="A175" s="63" t="s">
        <v>232</v>
      </c>
      <c r="B175" s="199" t="s">
        <v>118</v>
      </c>
      <c r="C175" s="61">
        <v>780</v>
      </c>
      <c r="D175" s="162">
        <v>2.6</v>
      </c>
      <c r="E175" s="162">
        <v>2.4</v>
      </c>
      <c r="F175" s="138">
        <f t="shared" si="15"/>
        <v>5070</v>
      </c>
      <c r="G175" s="134"/>
      <c r="H175" s="134"/>
      <c r="I175" s="134"/>
      <c r="J175" s="143"/>
      <c r="K175" s="143">
        <v>0.8</v>
      </c>
      <c r="L175" s="144">
        <v>0.2</v>
      </c>
      <c r="M175" s="175">
        <f t="shared" si="14"/>
        <v>1</v>
      </c>
    </row>
    <row r="176" spans="1:13" s="43" customFormat="1" ht="19.5" customHeight="1">
      <c r="A176" s="63" t="s">
        <v>233</v>
      </c>
      <c r="B176" s="199" t="s">
        <v>119</v>
      </c>
      <c r="C176" s="61">
        <v>1230</v>
      </c>
      <c r="D176" s="162">
        <v>2.9</v>
      </c>
      <c r="E176" s="162">
        <v>2.4</v>
      </c>
      <c r="F176" s="138">
        <f t="shared" si="15"/>
        <v>8474.7</v>
      </c>
      <c r="G176" s="134"/>
      <c r="H176" s="134"/>
      <c r="I176" s="134"/>
      <c r="J176" s="143"/>
      <c r="K176" s="143">
        <v>0.8</v>
      </c>
      <c r="L176" s="144">
        <v>0.2</v>
      </c>
      <c r="M176" s="175">
        <f t="shared" si="14"/>
        <v>1</v>
      </c>
    </row>
    <row r="177" spans="1:13" s="43" customFormat="1" ht="19.5" customHeight="1">
      <c r="A177" s="63" t="s">
        <v>234</v>
      </c>
      <c r="B177" s="199" t="s">
        <v>219</v>
      </c>
      <c r="C177" s="61">
        <v>213</v>
      </c>
      <c r="D177" s="162">
        <v>2.16</v>
      </c>
      <c r="E177" s="162">
        <v>2.4</v>
      </c>
      <c r="F177" s="138">
        <f t="shared" si="15"/>
        <v>1262.6640000000002</v>
      </c>
      <c r="G177" s="134"/>
      <c r="H177" s="134"/>
      <c r="I177" s="134"/>
      <c r="J177" s="143"/>
      <c r="K177" s="143">
        <v>0.8</v>
      </c>
      <c r="L177" s="144">
        <v>0.2</v>
      </c>
      <c r="M177" s="175">
        <f t="shared" si="14"/>
        <v>1</v>
      </c>
    </row>
    <row r="178" spans="1:13" s="43" customFormat="1" ht="19.5" customHeight="1">
      <c r="A178" s="63" t="s">
        <v>235</v>
      </c>
      <c r="B178" s="199" t="s">
        <v>120</v>
      </c>
      <c r="C178" s="61">
        <v>50</v>
      </c>
      <c r="D178" s="162">
        <v>2.3</v>
      </c>
      <c r="E178" s="162">
        <v>2.2</v>
      </c>
      <c r="F178" s="138">
        <f t="shared" si="15"/>
        <v>292.5</v>
      </c>
      <c r="G178" s="134"/>
      <c r="H178" s="134"/>
      <c r="I178" s="134"/>
      <c r="J178" s="143"/>
      <c r="K178" s="143">
        <v>0.8</v>
      </c>
      <c r="L178" s="144">
        <v>0.2</v>
      </c>
      <c r="M178" s="175">
        <f t="shared" si="14"/>
        <v>1</v>
      </c>
    </row>
    <row r="179" spans="1:13" s="43" customFormat="1" ht="19.5" customHeight="1">
      <c r="A179" s="63" t="s">
        <v>236</v>
      </c>
      <c r="B179" s="199" t="s">
        <v>121</v>
      </c>
      <c r="C179" s="61">
        <v>1</v>
      </c>
      <c r="D179" s="162">
        <v>380</v>
      </c>
      <c r="E179" s="162">
        <v>50</v>
      </c>
      <c r="F179" s="138">
        <f t="shared" si="15"/>
        <v>559</v>
      </c>
      <c r="G179" s="134"/>
      <c r="H179" s="134"/>
      <c r="I179" s="134"/>
      <c r="J179" s="143"/>
      <c r="K179" s="143">
        <v>0.8</v>
      </c>
      <c r="L179" s="144">
        <v>0.2</v>
      </c>
      <c r="M179" s="175">
        <f t="shared" si="14"/>
        <v>1</v>
      </c>
    </row>
    <row r="180" spans="1:13" s="43" customFormat="1" ht="19.5" customHeight="1">
      <c r="A180" s="15"/>
      <c r="B180" s="194" t="s">
        <v>46</v>
      </c>
      <c r="C180" s="178"/>
      <c r="D180" s="136">
        <f>SUMPRODUCT(D172:D179,C172:C179)*1.3</f>
        <v>15636.374</v>
      </c>
      <c r="E180" s="136">
        <f>SUMPRODUCT(E172:E179,C172:C179)*1.3</f>
        <v>13963.560000000001</v>
      </c>
      <c r="F180" s="136">
        <f>SUM(F172:F179)</f>
        <v>29599.934</v>
      </c>
      <c r="G180" s="136">
        <f>SUMPRODUCT(G172:G179,F172:F179)</f>
        <v>0</v>
      </c>
      <c r="H180" s="136">
        <f>SUMPRODUCT(H172:H179,F172:F179)</f>
        <v>0</v>
      </c>
      <c r="I180" s="136">
        <f>SUMPRODUCT(I172:I179,F172:F179)</f>
        <v>0</v>
      </c>
      <c r="J180" s="136">
        <f>SUMPRODUCT(J172:J179,F172:F179)</f>
        <v>0</v>
      </c>
      <c r="K180" s="136">
        <f>SUMPRODUCT(K172:K179,F172:F179)</f>
        <v>23679.947200000002</v>
      </c>
      <c r="L180" s="137">
        <f>SUMPRODUCT(L172:L179,F172:F179)</f>
        <v>5919.986800000001</v>
      </c>
      <c r="M180" s="176">
        <f>K180+J180+I180+H180+G180+L180</f>
        <v>29599.934</v>
      </c>
    </row>
    <row r="181" spans="1:13" s="43" customFormat="1" ht="19.5" customHeight="1">
      <c r="A181" s="10"/>
      <c r="B181" s="195"/>
      <c r="C181" s="48"/>
      <c r="D181" s="72"/>
      <c r="E181" s="72"/>
      <c r="F181" s="72"/>
      <c r="G181" s="72"/>
      <c r="H181" s="72"/>
      <c r="I181" s="72"/>
      <c r="J181" s="72"/>
      <c r="K181" s="72"/>
      <c r="L181" s="129"/>
      <c r="M181" s="176"/>
    </row>
    <row r="182" spans="1:13" s="43" customFormat="1" ht="19.5" customHeight="1">
      <c r="A182" s="16" t="s">
        <v>90</v>
      </c>
      <c r="B182" s="196" t="s">
        <v>93</v>
      </c>
      <c r="C182" s="165"/>
      <c r="D182" s="165"/>
      <c r="E182" s="148"/>
      <c r="F182" s="145"/>
      <c r="G182" s="145"/>
      <c r="H182" s="145"/>
      <c r="I182" s="145"/>
      <c r="J182" s="145"/>
      <c r="K182" s="145"/>
      <c r="L182" s="150"/>
      <c r="M182" s="182"/>
    </row>
    <row r="183" spans="1:13" s="43" customFormat="1" ht="19.5" customHeight="1">
      <c r="A183" s="63" t="s">
        <v>91</v>
      </c>
      <c r="B183" s="199" t="s">
        <v>364</v>
      </c>
      <c r="C183" s="61">
        <v>18</v>
      </c>
      <c r="D183" s="162">
        <v>170.47</v>
      </c>
      <c r="E183" s="162">
        <v>20.52</v>
      </c>
      <c r="F183" s="138">
        <f>(E183+D183)*C183*1.3</f>
        <v>4469.166</v>
      </c>
      <c r="G183" s="134"/>
      <c r="H183" s="134"/>
      <c r="I183" s="134"/>
      <c r="J183" s="134"/>
      <c r="K183" s="134"/>
      <c r="L183" s="134">
        <v>1</v>
      </c>
      <c r="M183" s="175">
        <f aca="true" t="shared" si="16" ref="M183:M189">K183+J183+I183+H183+G183+L183</f>
        <v>1</v>
      </c>
    </row>
    <row r="184" spans="1:13" s="43" customFormat="1" ht="19.5" customHeight="1">
      <c r="A184" s="63" t="s">
        <v>122</v>
      </c>
      <c r="B184" s="199" t="s">
        <v>365</v>
      </c>
      <c r="C184" s="61">
        <v>10</v>
      </c>
      <c r="D184" s="162">
        <v>37.38</v>
      </c>
      <c r="E184" s="162">
        <v>4.5</v>
      </c>
      <c r="F184" s="138">
        <f aca="true" t="shared" si="17" ref="F184:F189">(E184+D184)*C184*1.3</f>
        <v>544.44</v>
      </c>
      <c r="G184" s="134"/>
      <c r="H184" s="134"/>
      <c r="I184" s="134"/>
      <c r="J184" s="134"/>
      <c r="K184" s="134"/>
      <c r="L184" s="134">
        <v>1</v>
      </c>
      <c r="M184" s="175">
        <f t="shared" si="16"/>
        <v>1</v>
      </c>
    </row>
    <row r="185" spans="1:13" s="43" customFormat="1" ht="19.5" customHeight="1">
      <c r="A185" s="63" t="s">
        <v>126</v>
      </c>
      <c r="B185" s="199" t="s">
        <v>366</v>
      </c>
      <c r="C185" s="61">
        <v>24</v>
      </c>
      <c r="D185" s="162">
        <v>74.77</v>
      </c>
      <c r="E185" s="162">
        <v>9</v>
      </c>
      <c r="F185" s="159">
        <f t="shared" si="17"/>
        <v>2613.6240000000003</v>
      </c>
      <c r="G185" s="143"/>
      <c r="H185" s="143"/>
      <c r="I185" s="143"/>
      <c r="J185" s="143"/>
      <c r="K185" s="143"/>
      <c r="L185" s="135">
        <v>1</v>
      </c>
      <c r="M185" s="175">
        <f t="shared" si="16"/>
        <v>1</v>
      </c>
    </row>
    <row r="186" spans="1:13" s="43" customFormat="1" ht="19.5" customHeight="1">
      <c r="A186" s="63" t="s">
        <v>123</v>
      </c>
      <c r="B186" s="199" t="s">
        <v>251</v>
      </c>
      <c r="C186" s="61">
        <v>2</v>
      </c>
      <c r="D186" s="162">
        <v>153</v>
      </c>
      <c r="E186" s="162">
        <v>10</v>
      </c>
      <c r="F186" s="138">
        <f t="shared" si="17"/>
        <v>423.8</v>
      </c>
      <c r="G186" s="134"/>
      <c r="H186" s="134"/>
      <c r="I186" s="134"/>
      <c r="J186" s="134"/>
      <c r="K186" s="143"/>
      <c r="L186" s="135">
        <v>1</v>
      </c>
      <c r="M186" s="175">
        <f t="shared" si="16"/>
        <v>1</v>
      </c>
    </row>
    <row r="187" spans="1:13" s="43" customFormat="1" ht="19.5" customHeight="1">
      <c r="A187" s="63" t="s">
        <v>204</v>
      </c>
      <c r="B187" s="199" t="s">
        <v>252</v>
      </c>
      <c r="C187" s="61">
        <v>2</v>
      </c>
      <c r="D187" s="162">
        <v>181.69</v>
      </c>
      <c r="E187" s="162">
        <v>10</v>
      </c>
      <c r="F187" s="138">
        <f t="shared" si="17"/>
        <v>498.394</v>
      </c>
      <c r="G187" s="134"/>
      <c r="H187" s="134"/>
      <c r="I187" s="134"/>
      <c r="J187" s="134"/>
      <c r="K187" s="143"/>
      <c r="L187" s="135">
        <v>1</v>
      </c>
      <c r="M187" s="175">
        <f t="shared" si="16"/>
        <v>1</v>
      </c>
    </row>
    <row r="188" spans="1:13" s="43" customFormat="1" ht="19.5" customHeight="1">
      <c r="A188" s="63" t="s">
        <v>205</v>
      </c>
      <c r="B188" s="199" t="s">
        <v>323</v>
      </c>
      <c r="C188" s="61">
        <v>1</v>
      </c>
      <c r="D188" s="162">
        <v>133.54</v>
      </c>
      <c r="E188" s="162">
        <v>10.5</v>
      </c>
      <c r="F188" s="138">
        <f t="shared" si="17"/>
        <v>187.252</v>
      </c>
      <c r="G188" s="134"/>
      <c r="H188" s="134"/>
      <c r="I188" s="134"/>
      <c r="J188" s="134"/>
      <c r="K188" s="143"/>
      <c r="L188" s="135">
        <v>1</v>
      </c>
      <c r="M188" s="175">
        <f t="shared" si="16"/>
        <v>1</v>
      </c>
    </row>
    <row r="189" spans="1:13" s="43" customFormat="1" ht="19.5" customHeight="1">
      <c r="A189" s="63" t="s">
        <v>220</v>
      </c>
      <c r="B189" s="192" t="s">
        <v>29</v>
      </c>
      <c r="C189" s="12">
        <v>1</v>
      </c>
      <c r="D189" s="138">
        <v>500</v>
      </c>
      <c r="E189" s="138">
        <v>80</v>
      </c>
      <c r="F189" s="138">
        <f t="shared" si="17"/>
        <v>754</v>
      </c>
      <c r="G189" s="134"/>
      <c r="H189" s="134"/>
      <c r="I189" s="134"/>
      <c r="J189" s="134"/>
      <c r="K189" s="134"/>
      <c r="L189" s="134">
        <v>1</v>
      </c>
      <c r="M189" s="175">
        <f t="shared" si="16"/>
        <v>1</v>
      </c>
    </row>
    <row r="190" spans="1:13" s="43" customFormat="1" ht="19.5" customHeight="1">
      <c r="A190" s="7"/>
      <c r="B190" s="195" t="s">
        <v>46</v>
      </c>
      <c r="C190" s="48"/>
      <c r="D190" s="72">
        <f>SUMPRODUCT(D183:D189,C183:C189)*1.3</f>
        <v>8501.558</v>
      </c>
      <c r="E190" s="72">
        <f>SUMPRODUCT(E183:E189,C183:C189)*1.3</f>
        <v>989.118</v>
      </c>
      <c r="F190" s="72">
        <f>SUM(F183:F189)</f>
        <v>9490.676</v>
      </c>
      <c r="G190" s="72">
        <f>SUMPRODUCT(G183:G189,F183:F189)</f>
        <v>0</v>
      </c>
      <c r="H190" s="72">
        <f>SUMPRODUCT(H183:H189,F183:F189)</f>
        <v>0</v>
      </c>
      <c r="I190" s="72">
        <f>SUMPRODUCT(I183:I189,F183:F189)</f>
        <v>0</v>
      </c>
      <c r="J190" s="72">
        <f>SUMPRODUCT(J183:J189,F183:F189)</f>
        <v>0</v>
      </c>
      <c r="K190" s="72">
        <f>SUMPRODUCT(K183:K189,F183:F189)</f>
        <v>0</v>
      </c>
      <c r="L190" s="72">
        <f>SUMPRODUCT(L183:L189,F183:F189)</f>
        <v>9490.676</v>
      </c>
      <c r="M190" s="176">
        <f>K190+J190+I190+H190+G190+L190</f>
        <v>9490.676</v>
      </c>
    </row>
    <row r="191" spans="1:13" s="43" customFormat="1" ht="19.5" customHeight="1" thickBot="1">
      <c r="A191" s="15"/>
      <c r="B191" s="203"/>
      <c r="C191" s="183"/>
      <c r="D191" s="183"/>
      <c r="E191" s="151"/>
      <c r="F191" s="166"/>
      <c r="G191" s="27"/>
      <c r="H191" s="166"/>
      <c r="I191" s="151"/>
      <c r="J191" s="167"/>
      <c r="K191" s="167"/>
      <c r="L191" s="168"/>
      <c r="M191" s="184" t="s">
        <v>41</v>
      </c>
    </row>
    <row r="192" spans="1:13" s="43" customFormat="1" ht="19.5" customHeight="1" thickBot="1" thickTop="1">
      <c r="A192" s="51"/>
      <c r="B192" s="189" t="s">
        <v>94</v>
      </c>
      <c r="C192" s="52"/>
      <c r="D192" s="130">
        <f>D190+D169+D158+D152+D144+D74+D63+D53+D48+D33+D22+D180</f>
        <v>442713.0758256926</v>
      </c>
      <c r="E192" s="130">
        <f>E190+E169+E158+E152+E144+E74+E63+E53+E48+E33+E22+E180</f>
        <v>219795.31083616783</v>
      </c>
      <c r="F192" s="130">
        <f>F190+F169+F158+F152+F144+F74+F63+F53+F48+F33+F22+F180</f>
        <v>662508.3836500001</v>
      </c>
      <c r="G192" s="130">
        <f aca="true" t="shared" si="18" ref="G192:L192">G190+G180+G169+G158+G152+G144+G74+G63+G53+G48+G33+G22</f>
        <v>45572.2995</v>
      </c>
      <c r="H192" s="130">
        <f t="shared" si="18"/>
        <v>82766.38513000001</v>
      </c>
      <c r="I192" s="130">
        <f t="shared" si="18"/>
        <v>122846.24059500001</v>
      </c>
      <c r="J192" s="130">
        <f t="shared" si="18"/>
        <v>176566.74464500003</v>
      </c>
      <c r="K192" s="130">
        <f t="shared" si="18"/>
        <v>79928.27356500001</v>
      </c>
      <c r="L192" s="130">
        <f t="shared" si="18"/>
        <v>154828.44021499998</v>
      </c>
      <c r="M192" s="130">
        <f>L192+K192+J192+I192+H192+G192</f>
        <v>662508.38365</v>
      </c>
    </row>
    <row r="193" spans="1:13" s="43" customFormat="1" ht="19.5" customHeight="1" thickBot="1" thickTop="1">
      <c r="A193" s="32"/>
      <c r="B193" s="204"/>
      <c r="C193" s="154"/>
      <c r="D193" s="154"/>
      <c r="E193" s="155"/>
      <c r="F193" s="54"/>
      <c r="G193" s="152">
        <f>G192/F192</f>
        <v>0.06878750612773471</v>
      </c>
      <c r="H193" s="152">
        <f>H192/F192</f>
        <v>0.12492881172915855</v>
      </c>
      <c r="I193" s="152">
        <f>I192/F192</f>
        <v>0.18542594120574793</v>
      </c>
      <c r="J193" s="152">
        <f>J192/F192</f>
        <v>0.266512468373954</v>
      </c>
      <c r="K193" s="152">
        <f>K192/F192</f>
        <v>0.12064492395499364</v>
      </c>
      <c r="L193" s="152">
        <f>L192/F192</f>
        <v>0.2337003486084111</v>
      </c>
      <c r="M193" s="185">
        <f>K193+J193+I193+H193+G193+L193</f>
        <v>1</v>
      </c>
    </row>
    <row r="194" spans="1:13" s="43" customFormat="1" ht="19.5" customHeight="1" thickTop="1">
      <c r="A194" s="32"/>
      <c r="B194" s="156"/>
      <c r="C194" s="170"/>
      <c r="D194" s="170"/>
      <c r="E194" s="186"/>
      <c r="F194" s="169"/>
      <c r="G194" s="153" t="s">
        <v>181</v>
      </c>
      <c r="H194" s="153" t="s">
        <v>182</v>
      </c>
      <c r="I194" s="153" t="s">
        <v>183</v>
      </c>
      <c r="J194" s="153" t="s">
        <v>184</v>
      </c>
      <c r="K194" s="153" t="s">
        <v>185</v>
      </c>
      <c r="L194" s="153" t="s">
        <v>399</v>
      </c>
      <c r="M194" s="187"/>
    </row>
    <row r="195" spans="1:13" s="43" customFormat="1" ht="19.5" customHeight="1">
      <c r="A195" s="32"/>
      <c r="B195" s="156"/>
      <c r="C195" s="170"/>
      <c r="D195" s="170"/>
      <c r="E195" s="186"/>
      <c r="F195" s="169"/>
      <c r="G195" s="153"/>
      <c r="H195" s="153"/>
      <c r="I195" s="153"/>
      <c r="J195" s="153"/>
      <c r="K195" s="153"/>
      <c r="L195" s="153"/>
      <c r="M195" s="187"/>
    </row>
    <row r="196" spans="1:13" s="43" customFormat="1" ht="19.5" customHeight="1">
      <c r="A196" s="32"/>
      <c r="B196" s="156"/>
      <c r="C196" s="170"/>
      <c r="D196" s="214"/>
      <c r="E196" s="214"/>
      <c r="F196" s="214"/>
      <c r="G196" s="153"/>
      <c r="H196" s="153"/>
      <c r="I196" s="153"/>
      <c r="J196" s="153"/>
      <c r="K196" s="153"/>
      <c r="L196" s="153"/>
      <c r="M196" s="187"/>
    </row>
    <row r="197" spans="1:13" s="43" customFormat="1" ht="19.5" customHeight="1">
      <c r="A197" s="32"/>
      <c r="B197" s="154"/>
      <c r="C197" s="154"/>
      <c r="D197" s="170"/>
      <c r="E197" s="186"/>
      <c r="F197" s="169"/>
      <c r="G197" s="208"/>
      <c r="H197" s="208"/>
      <c r="I197" s="208"/>
      <c r="J197" s="208"/>
      <c r="K197" s="208"/>
      <c r="L197" s="83"/>
      <c r="M197" s="187"/>
    </row>
    <row r="198" spans="1:13" s="43" customFormat="1" ht="19.5" customHeight="1">
      <c r="A198" s="32"/>
      <c r="B198" s="154"/>
      <c r="C198" s="154"/>
      <c r="D198" s="170"/>
      <c r="E198" s="186"/>
      <c r="F198" s="169"/>
      <c r="G198" s="83"/>
      <c r="H198" s="83"/>
      <c r="I198" s="83"/>
      <c r="J198" s="83"/>
      <c r="K198" s="83"/>
      <c r="L198" s="83"/>
      <c r="M198" s="187"/>
    </row>
    <row r="199" spans="1:13" s="43" customFormat="1" ht="19.5" customHeight="1">
      <c r="A199" s="32"/>
      <c r="B199" s="156"/>
      <c r="C199" s="170"/>
      <c r="D199" s="170"/>
      <c r="E199" s="186"/>
      <c r="F199" s="169"/>
      <c r="G199" s="83"/>
      <c r="H199" s="83"/>
      <c r="I199" s="83"/>
      <c r="J199" s="83"/>
      <c r="K199" s="83"/>
      <c r="L199" s="83"/>
      <c r="M199" s="187"/>
    </row>
    <row r="200" spans="1:13" s="43" customFormat="1" ht="19.5" customHeight="1">
      <c r="A200" s="32"/>
      <c r="B200" s="156"/>
      <c r="C200" s="170"/>
      <c r="D200" s="170"/>
      <c r="E200" s="186"/>
      <c r="F200" s="169"/>
      <c r="G200" s="153"/>
      <c r="H200" s="153"/>
      <c r="I200" s="208"/>
      <c r="J200" s="208"/>
      <c r="K200" s="208"/>
      <c r="L200" s="83"/>
      <c r="M200" s="187"/>
    </row>
    <row r="201" spans="1:13" s="43" customFormat="1" ht="19.5" customHeight="1">
      <c r="A201" s="32"/>
      <c r="B201" s="204"/>
      <c r="C201" s="154"/>
      <c r="D201" s="154"/>
      <c r="E201" s="154"/>
      <c r="F201" s="154"/>
      <c r="G201" s="154"/>
      <c r="H201" s="154"/>
      <c r="I201" s="154"/>
      <c r="J201" s="155"/>
      <c r="K201" s="155"/>
      <c r="L201" s="155"/>
      <c r="M201" s="155"/>
    </row>
    <row r="202" spans="1:13" s="43" customFormat="1" ht="19.5" customHeight="1">
      <c r="A202" s="32"/>
      <c r="B202" s="204"/>
      <c r="C202" s="154"/>
      <c r="D202" s="154"/>
      <c r="E202" s="154"/>
      <c r="F202" s="154"/>
      <c r="G202" s="154"/>
      <c r="H202" s="154"/>
      <c r="I202" s="154"/>
      <c r="J202" s="155"/>
      <c r="K202" s="155"/>
      <c r="L202" s="155"/>
      <c r="M202" s="155"/>
    </row>
    <row r="203" spans="2:12" ht="15.75">
      <c r="B203" s="204"/>
      <c r="C203" s="154"/>
      <c r="D203" s="154"/>
      <c r="E203" s="155"/>
      <c r="I203" s="155"/>
      <c r="J203" s="155"/>
      <c r="K203" s="155"/>
      <c r="L203" s="155"/>
    </row>
    <row r="204" spans="2:12" ht="15.75">
      <c r="B204" s="204"/>
      <c r="C204" s="154"/>
      <c r="D204" s="154"/>
      <c r="E204" s="155"/>
      <c r="I204" s="155"/>
      <c r="J204" s="155"/>
      <c r="K204" s="155"/>
      <c r="L204" s="155"/>
    </row>
    <row r="205" spans="2:12" ht="15.75">
      <c r="B205" s="204"/>
      <c r="C205" s="154"/>
      <c r="D205" s="154"/>
      <c r="E205" s="155"/>
      <c r="I205" s="155"/>
      <c r="J205" s="155"/>
      <c r="K205" s="155"/>
      <c r="L205" s="155"/>
    </row>
    <row r="206" spans="2:12" ht="15.75">
      <c r="B206" s="204"/>
      <c r="C206" s="154"/>
      <c r="D206" s="154"/>
      <c r="E206" s="155"/>
      <c r="I206" s="155"/>
      <c r="J206" s="155"/>
      <c r="K206" s="155"/>
      <c r="L206" s="155"/>
    </row>
    <row r="207" spans="2:12" ht="15.75">
      <c r="B207" s="204"/>
      <c r="C207" s="154"/>
      <c r="D207" s="154"/>
      <c r="E207" s="155"/>
      <c r="I207" s="155"/>
      <c r="J207" s="155"/>
      <c r="K207" s="155"/>
      <c r="L207" s="155"/>
    </row>
    <row r="208" spans="2:12" ht="15.75">
      <c r="B208" s="204"/>
      <c r="C208" s="154"/>
      <c r="D208" s="154"/>
      <c r="E208" s="155"/>
      <c r="I208" s="155"/>
      <c r="J208" s="155"/>
      <c r="K208" s="155"/>
      <c r="L208" s="155"/>
    </row>
  </sheetData>
  <sheetProtection/>
  <mergeCells count="8">
    <mergeCell ref="G197:K197"/>
    <mergeCell ref="I200:K200"/>
    <mergeCell ref="A7:M7"/>
    <mergeCell ref="A8:M8"/>
    <mergeCell ref="A9:M9"/>
    <mergeCell ref="A10:M10"/>
    <mergeCell ref="G11:L11"/>
    <mergeCell ref="D196:F196"/>
  </mergeCells>
  <printOptions horizontalCentered="1"/>
  <pageMargins left="0" right="0" top="0.3937007874015748" bottom="0" header="0.3937007874015748" footer="0"/>
  <pageSetup horizontalDpi="300" verticalDpi="300" orientation="landscape" paperSize="9" scale="57" r:id="rId3"/>
  <rowBreaks count="3" manualBreakCount="3">
    <brk id="51" max="12" man="1"/>
    <brk id="100" max="12" man="1"/>
    <brk id="149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EFOA</dc:creator>
  <cp:keywords/>
  <dc:description/>
  <cp:lastModifiedBy>eng03</cp:lastModifiedBy>
  <cp:lastPrinted>2010-03-03T20:24:37Z</cp:lastPrinted>
  <dcterms:created xsi:type="dcterms:W3CDTF">2002-12-27T10:14:11Z</dcterms:created>
  <dcterms:modified xsi:type="dcterms:W3CDTF">2010-04-29T12:03:32Z</dcterms:modified>
  <cp:category/>
  <cp:version/>
  <cp:contentType/>
  <cp:contentStatus/>
</cp:coreProperties>
</file>