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Planilha" sheetId="1" r:id="rId1"/>
    <sheet name="Cronograma" sheetId="2" r:id="rId2"/>
  </sheets>
  <definedNames>
    <definedName name="_xlnm.Print_Area" localSheetId="1">'Cronograma'!$A$7:$K$130</definedName>
    <definedName name="_xlnm.Print_Area" localSheetId="0">'Planilha'!$A$1:$J$129</definedName>
  </definedNames>
  <calcPr fullCalcOnLoad="1"/>
</workbook>
</file>

<file path=xl/sharedStrings.xml><?xml version="1.0" encoding="utf-8"?>
<sst xmlns="http://schemas.openxmlformats.org/spreadsheetml/2006/main" count="463" uniqueCount="188">
  <si>
    <t>Tubo de PVC soldável marrom p/ água   Ø = 25mm c/ 6m</t>
  </si>
  <si>
    <t>INSTALAÇÕES HIDRÁULICAS E SANITÁRIAS</t>
  </si>
  <si>
    <t>9.1</t>
  </si>
  <si>
    <t>9.2</t>
  </si>
  <si>
    <t>8.1</t>
  </si>
  <si>
    <t>8.2</t>
  </si>
  <si>
    <t>1.5</t>
  </si>
  <si>
    <t>1.6</t>
  </si>
  <si>
    <t>Limpeza e entrega final</t>
  </si>
  <si>
    <t>ITEM</t>
  </si>
  <si>
    <t>DESCRIÇÃO</t>
  </si>
  <si>
    <t>UNID</t>
  </si>
  <si>
    <t>QUANT.</t>
  </si>
  <si>
    <t>1.0</t>
  </si>
  <si>
    <t>SERVIÇOS PRELIMINARES:</t>
  </si>
  <si>
    <t xml:space="preserve"> </t>
  </si>
  <si>
    <t>1.1</t>
  </si>
  <si>
    <t>1.2</t>
  </si>
  <si>
    <t>1.3</t>
  </si>
  <si>
    <t>1.4</t>
  </si>
  <si>
    <t>Subtotal</t>
  </si>
  <si>
    <t>2.0</t>
  </si>
  <si>
    <t>FUNDAÇÕES:</t>
  </si>
  <si>
    <t>2.1</t>
  </si>
  <si>
    <t>2.2</t>
  </si>
  <si>
    <t>2.3</t>
  </si>
  <si>
    <t>2.4</t>
  </si>
  <si>
    <t>3.0</t>
  </si>
  <si>
    <t>ESTRUTURA:</t>
  </si>
  <si>
    <t>3.1</t>
  </si>
  <si>
    <t xml:space="preserve">                                      aço</t>
  </si>
  <si>
    <t>3.2</t>
  </si>
  <si>
    <t>3.3</t>
  </si>
  <si>
    <t>3.4</t>
  </si>
  <si>
    <t>4.0</t>
  </si>
  <si>
    <t>5.0</t>
  </si>
  <si>
    <t>VEDAÇÃO:</t>
  </si>
  <si>
    <t>5.1</t>
  </si>
  <si>
    <t>5.2</t>
  </si>
  <si>
    <t>5.3</t>
  </si>
  <si>
    <t>6.0</t>
  </si>
  <si>
    <t>REVESTIMENTO:</t>
  </si>
  <si>
    <t>6.1</t>
  </si>
  <si>
    <t>Chapisco</t>
  </si>
  <si>
    <t>6.2</t>
  </si>
  <si>
    <t>Emboço</t>
  </si>
  <si>
    <t>Reboco</t>
  </si>
  <si>
    <t>7.0</t>
  </si>
  <si>
    <t>PAVIMENTAÇÃO:</t>
  </si>
  <si>
    <t>7.1</t>
  </si>
  <si>
    <t>7.2</t>
  </si>
  <si>
    <t>7.3</t>
  </si>
  <si>
    <t>7.4</t>
  </si>
  <si>
    <t>7.5</t>
  </si>
  <si>
    <t>8.0</t>
  </si>
  <si>
    <t>unid</t>
  </si>
  <si>
    <t>m</t>
  </si>
  <si>
    <t>9.0</t>
  </si>
  <si>
    <t>10.0</t>
  </si>
  <si>
    <t>10.1</t>
  </si>
  <si>
    <t>11.0</t>
  </si>
  <si>
    <t>11.1</t>
  </si>
  <si>
    <t>12.0</t>
  </si>
  <si>
    <t>12.1</t>
  </si>
  <si>
    <t>DIVERSOS</t>
  </si>
  <si>
    <t>TOTAL GERAL</t>
  </si>
  <si>
    <t>3.5</t>
  </si>
  <si>
    <t>m²</t>
  </si>
  <si>
    <t>m³</t>
  </si>
  <si>
    <t>Kg</t>
  </si>
  <si>
    <t>Escavação manual  de baldrames</t>
  </si>
  <si>
    <t>4.1</t>
  </si>
  <si>
    <t>TOTAL</t>
  </si>
  <si>
    <t>MÊS</t>
  </si>
  <si>
    <t>7.6</t>
  </si>
  <si>
    <t>7.7</t>
  </si>
  <si>
    <t>7.8</t>
  </si>
  <si>
    <t>ESQUADRIAS METÁLICAS</t>
  </si>
  <si>
    <t>PINTURA</t>
  </si>
  <si>
    <t>Esmalte Sintético</t>
  </si>
  <si>
    <t>Acessórios, fita crepe, solventes, rolos, etc.</t>
  </si>
  <si>
    <t>12.2</t>
  </si>
  <si>
    <t>5.4</t>
  </si>
  <si>
    <t>12.3</t>
  </si>
  <si>
    <t>1º MÊS</t>
  </si>
  <si>
    <t>2º MÊS</t>
  </si>
  <si>
    <t>3º MÊS</t>
  </si>
  <si>
    <t>4º MÊS</t>
  </si>
  <si>
    <t>INSTALAÇÕES HIDRÁULICA</t>
  </si>
  <si>
    <t>Escavação manual  de sapatas</t>
  </si>
  <si>
    <t>Sapatas                        formas</t>
  </si>
  <si>
    <t xml:space="preserve">                                     aço</t>
  </si>
  <si>
    <t>Baldrames                     formas</t>
  </si>
  <si>
    <t>MATERIAL</t>
  </si>
  <si>
    <t>MDO</t>
  </si>
  <si>
    <t>Pilares                            formas de madeira compensada resinada ou c/ tábua</t>
  </si>
  <si>
    <t xml:space="preserve">Gesso em teto sobre laje treliçada c/ enchimento de EPS </t>
  </si>
  <si>
    <t xml:space="preserve">Contrapiso de concreto fck= 11Mpa interno     # = 6cm </t>
  </si>
  <si>
    <t>Regularização de Contrapiso em argamassa cimento / areia traço 1:3</t>
  </si>
  <si>
    <t>Escada tipo marinheiro c/ gaiola de 80x520cm  aço CA50A  Ø = 16,0mm</t>
  </si>
  <si>
    <t>Agua fria</t>
  </si>
  <si>
    <t>6.3</t>
  </si>
  <si>
    <t>6.4</t>
  </si>
  <si>
    <t>Piso cerâmico 40x40cm PEI5</t>
  </si>
  <si>
    <t xml:space="preserve">Rodapé em piso cerâmico  h = 7cm  </t>
  </si>
  <si>
    <t>6.5</t>
  </si>
  <si>
    <t>6.6</t>
  </si>
  <si>
    <t>6.7</t>
  </si>
  <si>
    <t xml:space="preserve">Laje Treliçada de Piso          </t>
  </si>
  <si>
    <t xml:space="preserve">                                     concreto        fck = 20Mpa</t>
  </si>
  <si>
    <t xml:space="preserve">                                     concreto         fck = 20Mpa</t>
  </si>
  <si>
    <t xml:space="preserve">                                      concreto         fck = 20Mpa</t>
  </si>
  <si>
    <t xml:space="preserve">Escoramento de madeira roliça p/ formas e lajes  comprimento médio = 2,90m </t>
  </si>
  <si>
    <t xml:space="preserve">Porta em chapa de aço # = 1,21mm (nº 18) de 80x80cm p/ alçapão </t>
  </si>
  <si>
    <t>Massa corrida acrílica</t>
  </si>
  <si>
    <t xml:space="preserve">Contrapiso de concreto fck= 11Mpa externo    # = 6cm </t>
  </si>
  <si>
    <t>Acessórios, parafusos,vedantes, arruelas e etc.</t>
  </si>
  <si>
    <t>ENTORNO DA OBRA</t>
  </si>
  <si>
    <t xml:space="preserve">Canaleta em "U" de alvenaria p/ drenagem pluvial   25 x 30cm </t>
  </si>
  <si>
    <t xml:space="preserve">Grelha metálica p/ a canaleta em "U" de 25 x 300cm </t>
  </si>
  <si>
    <t>Laje maciça                   formas de madeira compensada resinada ou c/ tábua</t>
  </si>
  <si>
    <t>Chapins metálicos de proteção  em chapas  nº  26 (pingadeira)</t>
  </si>
  <si>
    <t>13.0</t>
  </si>
  <si>
    <t>13.1</t>
  </si>
  <si>
    <t>13.2</t>
  </si>
  <si>
    <t>Alvenaria tijolo furado      15x20x30cm (9 furos)</t>
  </si>
  <si>
    <t>11.2</t>
  </si>
  <si>
    <t>11.3</t>
  </si>
  <si>
    <t>11.4</t>
  </si>
  <si>
    <t>11.5</t>
  </si>
  <si>
    <t>Líquido preparador de paredes (interno e externo)</t>
  </si>
  <si>
    <t>Tinta acrílica fosca (interno e externa)</t>
  </si>
  <si>
    <t xml:space="preserve">ESQUADRIAS DE ALUMÍNIO            </t>
  </si>
  <si>
    <t>Acessórios, cola, conexões, vedarosca e etc.</t>
  </si>
  <si>
    <t xml:space="preserve">Soleira em granito cinza p/porta 20 x 160cm  # = 2cm </t>
  </si>
  <si>
    <t xml:space="preserve">Contramarcos assentados p/ janelas  das salas                  226 x  46cm  </t>
  </si>
  <si>
    <t xml:space="preserve">Porta em chapa de aço # = 1,21mm (nº 18) de 160x210cm </t>
  </si>
  <si>
    <t>Janela tipo basculante c/vidro liso transparente #=4,0mm   226 x  46cm</t>
  </si>
  <si>
    <t>Manta asfaltica</t>
  </si>
  <si>
    <t>Manta geotêxtil (bidin)</t>
  </si>
  <si>
    <t>Chapas galvanizadas perfurada    nº 12    L= 80cm</t>
  </si>
  <si>
    <t>Calhas em chapas galvanizadas    nº 26   L=30cm</t>
  </si>
  <si>
    <t>10.2</t>
  </si>
  <si>
    <t>10.3</t>
  </si>
  <si>
    <t>Peitoril em granito p/janelas de 226 x 25cm # = 2cm</t>
  </si>
  <si>
    <t>13.3</t>
  </si>
  <si>
    <t>Terra vegetal p/ plantio de grama</t>
  </si>
  <si>
    <t xml:space="preserve">Grama esmeralda </t>
  </si>
  <si>
    <t>Tubo de PVC esgoto  Ø = 40mm c/ 6m</t>
  </si>
  <si>
    <t>Tubo de PVC esgoto  Ø = 50mm c/ 6m</t>
  </si>
  <si>
    <t>Pia completa (bancada em granito, torneira, cuba de inox e acessórios) 60x180cm</t>
  </si>
  <si>
    <t xml:space="preserve">Caixa sifonada de PVC esgoto de 100x100x50mm  c/ grelha articulada de inox </t>
  </si>
  <si>
    <t>Abrigo de alvenaria  p/bomba compressora c/laje de 200x100cm) h=200cm</t>
  </si>
  <si>
    <t>TOTAL C/ BDI</t>
  </si>
  <si>
    <t>BDI</t>
  </si>
  <si>
    <t>Caixa d'água de fibra de 1000 litros tipo Taça</t>
  </si>
  <si>
    <t xml:space="preserve">                                     concreto        fck = 200kg/cm²</t>
  </si>
  <si>
    <t xml:space="preserve">                                     concreto         fck = 200kg/cm²</t>
  </si>
  <si>
    <t xml:space="preserve">                                      concreto         fck = 200kg/cm²</t>
  </si>
  <si>
    <t>Pilares                   formas de madeira compensada resinada ou c/ tábua</t>
  </si>
  <si>
    <t>Vigas                              formas  de madeira compensada resinadas ou c/ tábua</t>
  </si>
  <si>
    <t>Serv.</t>
  </si>
  <si>
    <t>Conj.</t>
  </si>
  <si>
    <t>Placas de obra em chapa galvanizada nº 22 de 200x250cm</t>
  </si>
  <si>
    <t xml:space="preserve">Limpeza do terreno </t>
  </si>
  <si>
    <t>Instalação de Canteiro (escritórios, depósito, vastiários, sanitários, etc.)</t>
  </si>
  <si>
    <t>Padrão de entrada de água (concessionária local)</t>
  </si>
  <si>
    <t>Padrão de entrada de energia elétrica (concessionária local)</t>
  </si>
  <si>
    <t>Marcação da obra (topografia, nivelamento, posicionamento das fundações)</t>
  </si>
  <si>
    <t>Chapa compensada resinada de 110x220cm  # = 14mm p/ tapume</t>
  </si>
  <si>
    <t>Pontaletes de madeira roliça de h = 3m p/ tapume</t>
  </si>
  <si>
    <t>Acessórios p/ o tapume (pregos, sarrafos de tábuas e etc.)</t>
  </si>
  <si>
    <t>Movimentação de Terra (corte, aterro e compactação)</t>
  </si>
  <si>
    <t>1.7</t>
  </si>
  <si>
    <t>1.8</t>
  </si>
  <si>
    <t>1.9</t>
  </si>
  <si>
    <t>1.10</t>
  </si>
  <si>
    <t>Argamassa de assentamento p/ piso cerâmico (interno)</t>
  </si>
  <si>
    <t>Engate flexível cromado c/ canopla  Ø = ½"    c=40cm</t>
  </si>
  <si>
    <t>6.8</t>
  </si>
  <si>
    <r>
      <t xml:space="preserve">ESQUADRIAS DE ALUMÍNIO                                  </t>
    </r>
    <r>
      <rPr>
        <sz val="12"/>
        <rFont val="Arial"/>
        <family val="2"/>
      </rPr>
      <t>(comp. x alt.)</t>
    </r>
  </si>
  <si>
    <t>10.4</t>
  </si>
  <si>
    <t>10.5</t>
  </si>
  <si>
    <t>10.6</t>
  </si>
  <si>
    <t>13.4</t>
  </si>
  <si>
    <t>COBERTURA E IMPERMEABILIZAÇÃO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</si>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</sst>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81" fontId="4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8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4" fillId="0" borderId="15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9" fontId="4" fillId="0" borderId="12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1" fontId="9" fillId="0" borderId="10" xfId="0" applyNumberFormat="1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 horizontal="right"/>
    </xf>
    <xf numFmtId="9" fontId="3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9" fontId="3" fillId="0" borderId="2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81" fontId="6" fillId="0" borderId="2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81" fontId="9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181" fontId="6" fillId="0" borderId="30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9" fontId="9" fillId="0" borderId="2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181" fontId="9" fillId="0" borderId="14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181" fontId="6" fillId="0" borderId="15" xfId="0" applyNumberFormat="1" applyFont="1" applyBorder="1" applyAlignment="1">
      <alignment horizontal="center"/>
    </xf>
    <xf numFmtId="181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32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181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181" fontId="6" fillId="0" borderId="11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181" fontId="6" fillId="0" borderId="3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0" fontId="9" fillId="0" borderId="16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181" fontId="9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1" fontId="9" fillId="0" borderId="34" xfId="0" applyNumberFormat="1" applyFont="1" applyBorder="1" applyAlignment="1">
      <alignment horizontal="center"/>
    </xf>
    <xf numFmtId="181" fontId="9" fillId="0" borderId="35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55"/>
  <sheetViews>
    <sheetView tabSelected="1" view="pageBreakPreview" zoomScale="78" zoomScaleSheetLayoutView="78" zoomScalePageLayoutView="0" workbookViewId="0" topLeftCell="A7">
      <pane ySplit="5" topLeftCell="A12" activePane="bottomLeft" state="frozen"/>
      <selection pane="topLeft" activeCell="A7" sqref="A7"/>
      <selection pane="bottomLeft" activeCell="B31" sqref="B31"/>
    </sheetView>
  </sheetViews>
  <sheetFormatPr defaultColWidth="9.140625" defaultRowHeight="12.75"/>
  <cols>
    <col min="1" max="1" width="7.28125" style="0" customWidth="1"/>
    <col min="2" max="2" width="76.140625" style="0" customWidth="1"/>
    <col min="3" max="3" width="5.8515625" style="0" customWidth="1"/>
    <col min="4" max="4" width="9.57421875" style="4" customWidth="1"/>
    <col min="5" max="6" width="12.7109375" style="5" customWidth="1"/>
    <col min="7" max="7" width="15.00390625" style="5" customWidth="1"/>
    <col min="8" max="8" width="9.57421875" style="51" customWidth="1"/>
    <col min="9" max="9" width="16.7109375" style="9" customWidth="1"/>
    <col min="10" max="10" width="12.7109375" style="66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1:10" ht="15.75">
      <c r="A7" s="217"/>
      <c r="B7" s="217"/>
      <c r="C7" s="217"/>
      <c r="D7" s="217"/>
      <c r="E7" s="217"/>
      <c r="F7" s="217"/>
      <c r="G7" s="217"/>
      <c r="H7" s="217"/>
      <c r="I7" s="217"/>
      <c r="J7" s="217"/>
    </row>
    <row r="8" spans="1:12" ht="15.75">
      <c r="A8" s="223" t="s">
        <v>186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0" ht="15.7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6.5" thickBo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0" ht="16.5" thickBot="1" thickTop="1">
      <c r="A11" s="47" t="s">
        <v>9</v>
      </c>
      <c r="B11" s="47" t="s">
        <v>10</v>
      </c>
      <c r="C11" s="47" t="s">
        <v>11</v>
      </c>
      <c r="D11" s="48" t="s">
        <v>12</v>
      </c>
      <c r="E11" s="49" t="s">
        <v>93</v>
      </c>
      <c r="F11" s="49" t="s">
        <v>94</v>
      </c>
      <c r="G11" s="49" t="s">
        <v>72</v>
      </c>
      <c r="H11" s="52" t="s">
        <v>154</v>
      </c>
      <c r="I11" s="50" t="s">
        <v>153</v>
      </c>
      <c r="J11" s="67"/>
    </row>
    <row r="12" spans="1:10" s="27" customFormat="1" ht="16.5" thickTop="1">
      <c r="A12" s="42" t="s">
        <v>13</v>
      </c>
      <c r="B12" s="43" t="s">
        <v>14</v>
      </c>
      <c r="C12" s="44"/>
      <c r="D12" s="45"/>
      <c r="E12" s="46" t="s">
        <v>15</v>
      </c>
      <c r="F12" s="46" t="s">
        <v>15</v>
      </c>
      <c r="G12" s="46"/>
      <c r="H12" s="53"/>
      <c r="I12" s="46"/>
      <c r="J12" s="68"/>
    </row>
    <row r="13" spans="1:10" ht="14.25">
      <c r="A13" s="81" t="s">
        <v>16</v>
      </c>
      <c r="B13" s="78" t="s">
        <v>163</v>
      </c>
      <c r="C13" s="73" t="s">
        <v>55</v>
      </c>
      <c r="D13" s="82">
        <v>2</v>
      </c>
      <c r="E13" s="74">
        <v>775</v>
      </c>
      <c r="F13" s="74">
        <v>30</v>
      </c>
      <c r="G13" s="74">
        <f>(E13+F13)*D13</f>
        <v>1610</v>
      </c>
      <c r="H13" s="75">
        <v>0.1715</v>
      </c>
      <c r="I13" s="83">
        <f>G13*1.175</f>
        <v>1891.75</v>
      </c>
      <c r="J13" s="69"/>
    </row>
    <row r="14" spans="1:10" ht="14.25">
      <c r="A14" s="81" t="s">
        <v>17</v>
      </c>
      <c r="B14" s="78" t="s">
        <v>164</v>
      </c>
      <c r="C14" s="73" t="s">
        <v>67</v>
      </c>
      <c r="D14" s="82">
        <v>300</v>
      </c>
      <c r="E14" s="74">
        <v>0</v>
      </c>
      <c r="F14" s="74">
        <v>0.4</v>
      </c>
      <c r="G14" s="74">
        <f>(F14+E14)*D14</f>
        <v>120</v>
      </c>
      <c r="H14" s="75">
        <v>0.2541</v>
      </c>
      <c r="I14" s="83">
        <f>G14*1.2541</f>
        <v>150.492</v>
      </c>
      <c r="J14" s="69"/>
    </row>
    <row r="15" spans="1:10" ht="14.25">
      <c r="A15" s="81" t="s">
        <v>18</v>
      </c>
      <c r="B15" s="78" t="s">
        <v>165</v>
      </c>
      <c r="C15" s="73" t="s">
        <v>67</v>
      </c>
      <c r="D15" s="82">
        <v>60</v>
      </c>
      <c r="E15" s="74">
        <v>50</v>
      </c>
      <c r="F15" s="74">
        <v>36</v>
      </c>
      <c r="G15" s="74">
        <f>(E15+F15)*D15</f>
        <v>5160</v>
      </c>
      <c r="H15" s="75">
        <v>0.1715</v>
      </c>
      <c r="I15" s="83">
        <f>G15*1.175</f>
        <v>6063</v>
      </c>
      <c r="J15" s="69"/>
    </row>
    <row r="16" spans="1:10" ht="14.25">
      <c r="A16" s="81" t="s">
        <v>19</v>
      </c>
      <c r="B16" s="78" t="s">
        <v>166</v>
      </c>
      <c r="C16" s="73" t="s">
        <v>55</v>
      </c>
      <c r="D16" s="82">
        <v>1</v>
      </c>
      <c r="E16" s="74">
        <v>380</v>
      </c>
      <c r="F16" s="74">
        <v>70</v>
      </c>
      <c r="G16" s="74">
        <f>(E16+F16)*D16</f>
        <v>450</v>
      </c>
      <c r="H16" s="75">
        <v>0.1715</v>
      </c>
      <c r="I16" s="83">
        <f>G16*1.175</f>
        <v>528.75</v>
      </c>
      <c r="J16" s="69"/>
    </row>
    <row r="17" spans="1:10" ht="14.25">
      <c r="A17" s="81" t="s">
        <v>6</v>
      </c>
      <c r="B17" s="78" t="s">
        <v>167</v>
      </c>
      <c r="C17" s="73" t="s">
        <v>55</v>
      </c>
      <c r="D17" s="82">
        <v>1</v>
      </c>
      <c r="E17" s="74">
        <v>461.17</v>
      </c>
      <c r="F17" s="74">
        <v>70</v>
      </c>
      <c r="G17" s="74">
        <f>(E17+F17)*D17</f>
        <v>531.1700000000001</v>
      </c>
      <c r="H17" s="75">
        <v>0.1715</v>
      </c>
      <c r="I17" s="83">
        <f>G17*1.175</f>
        <v>624.1247500000001</v>
      </c>
      <c r="J17" s="69"/>
    </row>
    <row r="18" spans="1:10" ht="14.25">
      <c r="A18" s="81" t="s">
        <v>7</v>
      </c>
      <c r="B18" s="78" t="s">
        <v>168</v>
      </c>
      <c r="C18" s="73" t="s">
        <v>67</v>
      </c>
      <c r="D18" s="82">
        <v>65</v>
      </c>
      <c r="E18" s="74">
        <v>0</v>
      </c>
      <c r="F18" s="74">
        <v>1</v>
      </c>
      <c r="G18" s="74">
        <f>(F18+E18)*D18</f>
        <v>65</v>
      </c>
      <c r="H18" s="75">
        <v>0.175</v>
      </c>
      <c r="I18" s="83">
        <f>G18*1.175</f>
        <v>76.375</v>
      </c>
      <c r="J18" s="69"/>
    </row>
    <row r="19" spans="1:10" ht="14.25">
      <c r="A19" s="81" t="s">
        <v>173</v>
      </c>
      <c r="B19" s="78" t="s">
        <v>169</v>
      </c>
      <c r="C19" s="73" t="s">
        <v>55</v>
      </c>
      <c r="D19" s="82">
        <v>64</v>
      </c>
      <c r="E19" s="74">
        <v>31.29</v>
      </c>
      <c r="F19" s="74">
        <v>2.3</v>
      </c>
      <c r="G19" s="74">
        <f>(F19+E19)*D19</f>
        <v>2149.7599999999998</v>
      </c>
      <c r="H19" s="75">
        <v>0.2541</v>
      </c>
      <c r="I19" s="83">
        <f>G19*1.2541</f>
        <v>2696.0140159999996</v>
      </c>
      <c r="J19" s="69"/>
    </row>
    <row r="20" spans="1:10" ht="14.25">
      <c r="A20" s="81" t="s">
        <v>174</v>
      </c>
      <c r="B20" s="78" t="s">
        <v>170</v>
      </c>
      <c r="C20" s="73" t="s">
        <v>55</v>
      </c>
      <c r="D20" s="82">
        <v>64</v>
      </c>
      <c r="E20" s="74">
        <v>3.2</v>
      </c>
      <c r="F20" s="74">
        <v>0.8</v>
      </c>
      <c r="G20" s="74">
        <f>(F20+E20)*D20</f>
        <v>256</v>
      </c>
      <c r="H20" s="75">
        <v>0.2541</v>
      </c>
      <c r="I20" s="83">
        <f>G20*1.2541</f>
        <v>321.0496</v>
      </c>
      <c r="J20" s="69"/>
    </row>
    <row r="21" spans="1:10" ht="14.25">
      <c r="A21" s="81" t="s">
        <v>175</v>
      </c>
      <c r="B21" s="78" t="s">
        <v>171</v>
      </c>
      <c r="C21" s="73" t="s">
        <v>162</v>
      </c>
      <c r="D21" s="82">
        <v>1</v>
      </c>
      <c r="E21" s="74">
        <v>200</v>
      </c>
      <c r="F21" s="74">
        <v>60</v>
      </c>
      <c r="G21" s="74">
        <f>(F21+E21)*D21</f>
        <v>260</v>
      </c>
      <c r="H21" s="75">
        <v>0.2541</v>
      </c>
      <c r="I21" s="83">
        <f>G21*1.2541</f>
        <v>326.066</v>
      </c>
      <c r="J21" s="69"/>
    </row>
    <row r="22" spans="1:10" ht="14.25">
      <c r="A22" s="81" t="s">
        <v>176</v>
      </c>
      <c r="B22" s="78" t="s">
        <v>172</v>
      </c>
      <c r="C22" s="73" t="s">
        <v>68</v>
      </c>
      <c r="D22" s="82">
        <v>320</v>
      </c>
      <c r="E22" s="74">
        <v>0</v>
      </c>
      <c r="F22" s="74">
        <v>4</v>
      </c>
      <c r="G22" s="74">
        <f>(F22+E22)*D22</f>
        <v>1280</v>
      </c>
      <c r="H22" s="75">
        <v>0.2541</v>
      </c>
      <c r="I22" s="83">
        <f>G22*1.2541</f>
        <v>1605.248</v>
      </c>
      <c r="J22" s="69"/>
    </row>
    <row r="23" spans="1:10" ht="15">
      <c r="A23" s="84"/>
      <c r="B23" s="85" t="s">
        <v>20</v>
      </c>
      <c r="C23" s="76"/>
      <c r="D23" s="86"/>
      <c r="E23" s="77">
        <f>SUMPRODUCT(E13:E22,D13:D22)</f>
        <v>7798.53</v>
      </c>
      <c r="F23" s="77">
        <f>SUMPRODUCT(F13:F22,D13:D22)</f>
        <v>4083.3999999999996</v>
      </c>
      <c r="G23" s="77">
        <f>SUM(G13:G22)</f>
        <v>11881.93</v>
      </c>
      <c r="H23" s="87"/>
      <c r="I23" s="77">
        <f>SUM(I13:I22)</f>
        <v>14282.869366</v>
      </c>
      <c r="J23" s="69"/>
    </row>
    <row r="24" spans="1:10" ht="15">
      <c r="A24" s="19"/>
      <c r="B24" s="14"/>
      <c r="C24" s="15"/>
      <c r="D24" s="16"/>
      <c r="E24" s="17"/>
      <c r="F24" s="17"/>
      <c r="G24" s="17"/>
      <c r="H24" s="54"/>
      <c r="I24" s="17"/>
      <c r="J24" s="69"/>
    </row>
    <row r="25" spans="1:10" s="27" customFormat="1" ht="15.75">
      <c r="A25" s="30" t="s">
        <v>21</v>
      </c>
      <c r="B25" s="26" t="s">
        <v>22</v>
      </c>
      <c r="C25" s="15"/>
      <c r="D25" s="16"/>
      <c r="E25" s="17"/>
      <c r="F25" s="17"/>
      <c r="G25" s="17"/>
      <c r="H25" s="54"/>
      <c r="I25" s="17"/>
      <c r="J25" s="69"/>
    </row>
    <row r="26" spans="1:10" ht="15">
      <c r="A26" s="19" t="s">
        <v>23</v>
      </c>
      <c r="B26" s="78" t="s">
        <v>89</v>
      </c>
      <c r="C26" s="73" t="s">
        <v>68</v>
      </c>
      <c r="D26" s="80">
        <v>4</v>
      </c>
      <c r="E26" s="74">
        <v>0</v>
      </c>
      <c r="F26" s="74">
        <v>18.62</v>
      </c>
      <c r="G26" s="74">
        <f aca="true" t="shared" si="0" ref="G26:G33">(F26+E26)*D26</f>
        <v>74.48</v>
      </c>
      <c r="H26" s="75">
        <v>0.2541</v>
      </c>
      <c r="I26" s="83">
        <f aca="true" t="shared" si="1" ref="I26:I33">G26*1.2541</f>
        <v>93.40536800000001</v>
      </c>
      <c r="J26" s="69"/>
    </row>
    <row r="27" spans="1:10" ht="15">
      <c r="A27" s="19" t="s">
        <v>24</v>
      </c>
      <c r="B27" s="78" t="s">
        <v>70</v>
      </c>
      <c r="C27" s="73" t="s">
        <v>68</v>
      </c>
      <c r="D27" s="80">
        <v>4</v>
      </c>
      <c r="E27" s="74">
        <v>0</v>
      </c>
      <c r="F27" s="74">
        <v>17.6</v>
      </c>
      <c r="G27" s="74">
        <f t="shared" si="0"/>
        <v>70.4</v>
      </c>
      <c r="H27" s="75">
        <v>0.2541</v>
      </c>
      <c r="I27" s="83">
        <f t="shared" si="1"/>
        <v>88.28864</v>
      </c>
      <c r="J27" s="69"/>
    </row>
    <row r="28" spans="1:10" ht="15">
      <c r="A28" s="19" t="s">
        <v>25</v>
      </c>
      <c r="B28" s="78" t="s">
        <v>90</v>
      </c>
      <c r="C28" s="73" t="s">
        <v>67</v>
      </c>
      <c r="D28" s="80">
        <v>13</v>
      </c>
      <c r="E28" s="74">
        <v>15.52</v>
      </c>
      <c r="F28" s="74">
        <v>51.44</v>
      </c>
      <c r="G28" s="74">
        <f t="shared" si="0"/>
        <v>870.4799999999999</v>
      </c>
      <c r="H28" s="75">
        <v>0.2541</v>
      </c>
      <c r="I28" s="83">
        <f t="shared" si="1"/>
        <v>1091.668968</v>
      </c>
      <c r="J28" s="69"/>
    </row>
    <row r="29" spans="1:10" ht="15">
      <c r="A29" s="19"/>
      <c r="B29" s="78" t="s">
        <v>91</v>
      </c>
      <c r="C29" s="73" t="s">
        <v>69</v>
      </c>
      <c r="D29" s="80">
        <v>111</v>
      </c>
      <c r="E29" s="74">
        <v>4.49</v>
      </c>
      <c r="F29" s="74">
        <v>1.15</v>
      </c>
      <c r="G29" s="74">
        <f t="shared" si="0"/>
        <v>626.0400000000001</v>
      </c>
      <c r="H29" s="75">
        <v>0.2541</v>
      </c>
      <c r="I29" s="83">
        <f t="shared" si="1"/>
        <v>785.1167640000001</v>
      </c>
      <c r="J29" s="69"/>
    </row>
    <row r="30" spans="1:10" ht="15">
      <c r="A30" s="19"/>
      <c r="B30" s="78" t="s">
        <v>109</v>
      </c>
      <c r="C30" s="73" t="s">
        <v>68</v>
      </c>
      <c r="D30" s="80">
        <v>2</v>
      </c>
      <c r="E30" s="74">
        <v>278.32</v>
      </c>
      <c r="F30" s="74">
        <v>15</v>
      </c>
      <c r="G30" s="74">
        <f t="shared" si="0"/>
        <v>586.64</v>
      </c>
      <c r="H30" s="75">
        <v>0.2541</v>
      </c>
      <c r="I30" s="83">
        <f t="shared" si="1"/>
        <v>735.7052239999999</v>
      </c>
      <c r="J30" s="69"/>
    </row>
    <row r="31" spans="1:10" ht="15">
      <c r="A31" s="19" t="s">
        <v>26</v>
      </c>
      <c r="B31" s="78" t="s">
        <v>92</v>
      </c>
      <c r="C31" s="73" t="s">
        <v>67</v>
      </c>
      <c r="D31" s="80">
        <v>40</v>
      </c>
      <c r="E31" s="74">
        <v>15.52</v>
      </c>
      <c r="F31" s="74">
        <v>51.44</v>
      </c>
      <c r="G31" s="74">
        <f t="shared" si="0"/>
        <v>2678.3999999999996</v>
      </c>
      <c r="H31" s="75">
        <v>0.2541</v>
      </c>
      <c r="I31" s="83">
        <f t="shared" si="1"/>
        <v>3358.9814399999996</v>
      </c>
      <c r="J31" s="69"/>
    </row>
    <row r="32" spans="1:10" ht="15">
      <c r="A32" s="19"/>
      <c r="B32" s="78" t="s">
        <v>91</v>
      </c>
      <c r="C32" s="73" t="s">
        <v>69</v>
      </c>
      <c r="D32" s="80">
        <v>162</v>
      </c>
      <c r="E32" s="74">
        <v>4.49</v>
      </c>
      <c r="F32" s="74">
        <v>1.15</v>
      </c>
      <c r="G32" s="74">
        <f t="shared" si="0"/>
        <v>913.6800000000001</v>
      </c>
      <c r="H32" s="75">
        <v>0.2541</v>
      </c>
      <c r="I32" s="83">
        <f t="shared" si="1"/>
        <v>1145.846088</v>
      </c>
      <c r="J32" s="69"/>
    </row>
    <row r="33" spans="1:10" ht="15">
      <c r="A33" s="19"/>
      <c r="B33" s="78" t="s">
        <v>110</v>
      </c>
      <c r="C33" s="73" t="s">
        <v>68</v>
      </c>
      <c r="D33" s="80">
        <v>3</v>
      </c>
      <c r="E33" s="74">
        <v>278.32</v>
      </c>
      <c r="F33" s="74">
        <v>15</v>
      </c>
      <c r="G33" s="74">
        <f t="shared" si="0"/>
        <v>879.96</v>
      </c>
      <c r="H33" s="75">
        <v>0.2541</v>
      </c>
      <c r="I33" s="83">
        <f t="shared" si="1"/>
        <v>1103.557836</v>
      </c>
      <c r="J33" s="69"/>
    </row>
    <row r="34" spans="1:10" ht="15.75">
      <c r="A34" s="30"/>
      <c r="B34" s="85" t="s">
        <v>20</v>
      </c>
      <c r="C34" s="76"/>
      <c r="D34" s="86" t="s">
        <v>15</v>
      </c>
      <c r="E34" s="77">
        <f>SUMPRODUCT(E26:E33,D26:D33)</f>
        <v>3439.93</v>
      </c>
      <c r="F34" s="77">
        <f>SUMPRODUCT(F26:F33,D26:D33)</f>
        <v>3260.15</v>
      </c>
      <c r="G34" s="77">
        <f>SUM(G26:G33)</f>
        <v>6700.08</v>
      </c>
      <c r="H34" s="56"/>
      <c r="I34" s="77">
        <f>SUM(I26:I33)</f>
        <v>8402.570328</v>
      </c>
      <c r="J34" s="69"/>
    </row>
    <row r="35" spans="1:10" ht="15">
      <c r="A35" s="19"/>
      <c r="B35" s="14"/>
      <c r="C35" s="15"/>
      <c r="D35" s="16" t="s">
        <v>15</v>
      </c>
      <c r="E35" s="17"/>
      <c r="F35" s="17"/>
      <c r="G35" s="17"/>
      <c r="H35" s="54"/>
      <c r="I35" s="17"/>
      <c r="J35" s="69"/>
    </row>
    <row r="36" spans="1:10" s="27" customFormat="1" ht="15.75">
      <c r="A36" s="30" t="s">
        <v>27</v>
      </c>
      <c r="B36" s="26" t="s">
        <v>28</v>
      </c>
      <c r="C36" s="15"/>
      <c r="D36" s="16" t="s">
        <v>15</v>
      </c>
      <c r="E36" s="17"/>
      <c r="F36" s="17"/>
      <c r="G36" s="17"/>
      <c r="H36" s="54"/>
      <c r="I36" s="17"/>
      <c r="J36" s="69"/>
    </row>
    <row r="37" spans="1:10" ht="15">
      <c r="A37" s="19" t="s">
        <v>29</v>
      </c>
      <c r="B37" s="78" t="s">
        <v>159</v>
      </c>
      <c r="C37" s="73" t="s">
        <v>67</v>
      </c>
      <c r="D37" s="80">
        <v>28</v>
      </c>
      <c r="E37" s="74">
        <v>15.52</v>
      </c>
      <c r="F37" s="74">
        <v>51.44</v>
      </c>
      <c r="G37" s="74">
        <f>(F37+E37)*D37</f>
        <v>1874.8799999999999</v>
      </c>
      <c r="H37" s="75">
        <v>0.2541</v>
      </c>
      <c r="I37" s="83">
        <f aca="true" t="shared" si="2" ref="I37:I47">G37*1.2541</f>
        <v>2351.287008</v>
      </c>
      <c r="J37" s="69"/>
    </row>
    <row r="38" spans="1:10" ht="15">
      <c r="A38" s="19"/>
      <c r="B38" s="78" t="s">
        <v>30</v>
      </c>
      <c r="C38" s="73" t="s">
        <v>69</v>
      </c>
      <c r="D38" s="80">
        <v>144</v>
      </c>
      <c r="E38" s="74">
        <v>4.49</v>
      </c>
      <c r="F38" s="74">
        <v>1.15</v>
      </c>
      <c r="G38" s="74">
        <f>(F38+E38)*D38</f>
        <v>812.1600000000001</v>
      </c>
      <c r="H38" s="75">
        <v>0.2541</v>
      </c>
      <c r="I38" s="83">
        <f t="shared" si="2"/>
        <v>1018.5298560000001</v>
      </c>
      <c r="J38" s="69"/>
    </row>
    <row r="39" spans="1:10" ht="15">
      <c r="A39" s="19"/>
      <c r="B39" s="78" t="s">
        <v>111</v>
      </c>
      <c r="C39" s="73" t="s">
        <v>68</v>
      </c>
      <c r="D39" s="80">
        <v>2</v>
      </c>
      <c r="E39" s="74">
        <v>278.32</v>
      </c>
      <c r="F39" s="74">
        <v>15</v>
      </c>
      <c r="G39" s="74">
        <f aca="true" t="shared" si="3" ref="G39:G47">(F39+E39)*D39</f>
        <v>586.64</v>
      </c>
      <c r="H39" s="75">
        <v>0.2541</v>
      </c>
      <c r="I39" s="83">
        <f t="shared" si="2"/>
        <v>735.7052239999999</v>
      </c>
      <c r="J39" s="69"/>
    </row>
    <row r="40" spans="1:10" ht="15">
      <c r="A40" s="19" t="s">
        <v>31</v>
      </c>
      <c r="B40" s="78" t="s">
        <v>160</v>
      </c>
      <c r="C40" s="73" t="s">
        <v>67</v>
      </c>
      <c r="D40" s="80">
        <v>48</v>
      </c>
      <c r="E40" s="74">
        <v>15.52</v>
      </c>
      <c r="F40" s="74">
        <v>51.44</v>
      </c>
      <c r="G40" s="74">
        <f t="shared" si="3"/>
        <v>3214.08</v>
      </c>
      <c r="H40" s="75">
        <v>0.2541</v>
      </c>
      <c r="I40" s="83">
        <f t="shared" si="2"/>
        <v>4030.777728</v>
      </c>
      <c r="J40" s="69"/>
    </row>
    <row r="41" spans="1:10" ht="15">
      <c r="A41" s="19"/>
      <c r="B41" s="78" t="s">
        <v>30</v>
      </c>
      <c r="C41" s="73" t="s">
        <v>69</v>
      </c>
      <c r="D41" s="80">
        <v>251</v>
      </c>
      <c r="E41" s="74">
        <v>4.49</v>
      </c>
      <c r="F41" s="74">
        <v>1.15</v>
      </c>
      <c r="G41" s="74">
        <f t="shared" si="3"/>
        <v>1415.64</v>
      </c>
      <c r="H41" s="75">
        <v>0.2541</v>
      </c>
      <c r="I41" s="83">
        <f t="shared" si="2"/>
        <v>1775.3541240000002</v>
      </c>
      <c r="J41" s="69"/>
    </row>
    <row r="42" spans="1:10" ht="15">
      <c r="A42" s="19"/>
      <c r="B42" s="78" t="s">
        <v>111</v>
      </c>
      <c r="C42" s="73" t="s">
        <v>68</v>
      </c>
      <c r="D42" s="80">
        <v>4</v>
      </c>
      <c r="E42" s="74">
        <v>278.32</v>
      </c>
      <c r="F42" s="74">
        <v>15</v>
      </c>
      <c r="G42" s="74">
        <f t="shared" si="3"/>
        <v>1173.28</v>
      </c>
      <c r="H42" s="75">
        <v>0.2541</v>
      </c>
      <c r="I42" s="83">
        <f t="shared" si="2"/>
        <v>1471.4104479999999</v>
      </c>
      <c r="J42" s="69"/>
    </row>
    <row r="43" spans="1:10" ht="15">
      <c r="A43" s="19" t="s">
        <v>32</v>
      </c>
      <c r="B43" s="78" t="s">
        <v>120</v>
      </c>
      <c r="C43" s="73" t="s">
        <v>67</v>
      </c>
      <c r="D43" s="80">
        <v>20</v>
      </c>
      <c r="E43" s="74">
        <v>15.52</v>
      </c>
      <c r="F43" s="74">
        <v>51.44</v>
      </c>
      <c r="G43" s="74">
        <f t="shared" si="3"/>
        <v>1339.1999999999998</v>
      </c>
      <c r="H43" s="75">
        <v>0.2541</v>
      </c>
      <c r="I43" s="83">
        <f t="shared" si="2"/>
        <v>1679.4907199999998</v>
      </c>
      <c r="J43" s="69"/>
    </row>
    <row r="44" spans="1:10" ht="15">
      <c r="A44" s="19"/>
      <c r="B44" s="78" t="s">
        <v>30</v>
      </c>
      <c r="C44" s="73" t="s">
        <v>69</v>
      </c>
      <c r="D44" s="80">
        <v>150</v>
      </c>
      <c r="E44" s="74">
        <v>4.49</v>
      </c>
      <c r="F44" s="74">
        <v>1.15</v>
      </c>
      <c r="G44" s="74">
        <f t="shared" si="3"/>
        <v>846.0000000000001</v>
      </c>
      <c r="H44" s="75">
        <v>0.2541</v>
      </c>
      <c r="I44" s="83">
        <f t="shared" si="2"/>
        <v>1060.9686000000002</v>
      </c>
      <c r="J44" s="69"/>
    </row>
    <row r="45" spans="1:10" ht="15">
      <c r="A45" s="19"/>
      <c r="B45" s="78" t="s">
        <v>111</v>
      </c>
      <c r="C45" s="73" t="s">
        <v>68</v>
      </c>
      <c r="D45" s="80">
        <v>3</v>
      </c>
      <c r="E45" s="74">
        <v>278.32</v>
      </c>
      <c r="F45" s="74">
        <v>15</v>
      </c>
      <c r="G45" s="74">
        <f t="shared" si="3"/>
        <v>879.96</v>
      </c>
      <c r="H45" s="75">
        <v>0.2541</v>
      </c>
      <c r="I45" s="83">
        <f t="shared" si="2"/>
        <v>1103.557836</v>
      </c>
      <c r="J45" s="69"/>
    </row>
    <row r="46" spans="1:10" ht="15">
      <c r="A46" s="19" t="s">
        <v>33</v>
      </c>
      <c r="B46" s="78" t="s">
        <v>108</v>
      </c>
      <c r="C46" s="73" t="s">
        <v>67</v>
      </c>
      <c r="D46" s="80">
        <v>66</v>
      </c>
      <c r="E46" s="74">
        <v>82.28</v>
      </c>
      <c r="F46" s="74">
        <v>8.7</v>
      </c>
      <c r="G46" s="74">
        <f t="shared" si="3"/>
        <v>6004.68</v>
      </c>
      <c r="H46" s="75">
        <v>0.2541</v>
      </c>
      <c r="I46" s="83">
        <f t="shared" si="2"/>
        <v>7530.469188</v>
      </c>
      <c r="J46" s="69"/>
    </row>
    <row r="47" spans="1:10" ht="15">
      <c r="A47" s="19" t="s">
        <v>66</v>
      </c>
      <c r="B47" s="78" t="s">
        <v>112</v>
      </c>
      <c r="C47" s="73" t="s">
        <v>55</v>
      </c>
      <c r="D47" s="80">
        <v>60</v>
      </c>
      <c r="E47" s="74">
        <v>3.2</v>
      </c>
      <c r="F47" s="74">
        <v>0.8</v>
      </c>
      <c r="G47" s="74">
        <f t="shared" si="3"/>
        <v>240</v>
      </c>
      <c r="H47" s="75">
        <v>0.2541</v>
      </c>
      <c r="I47" s="83">
        <f t="shared" si="2"/>
        <v>300.984</v>
      </c>
      <c r="J47" s="69"/>
    </row>
    <row r="48" spans="1:10" ht="15.75">
      <c r="A48" s="30"/>
      <c r="B48" s="85" t="s">
        <v>20</v>
      </c>
      <c r="C48" s="76"/>
      <c r="D48" s="86"/>
      <c r="E48" s="77">
        <f>SUMPRODUCT(E37:E47,D37:D47)</f>
        <v>12064.33</v>
      </c>
      <c r="F48" s="77">
        <f>SUMPRODUCT(F37:F47,D37:D47)</f>
        <v>6322.19</v>
      </c>
      <c r="G48" s="77">
        <f>SUM(G37:G47)</f>
        <v>18386.52</v>
      </c>
      <c r="H48" s="56"/>
      <c r="I48" s="77">
        <f>SUM(I37:I47)</f>
        <v>23058.534732</v>
      </c>
      <c r="J48" s="69"/>
    </row>
    <row r="49" spans="1:10" ht="15.75">
      <c r="A49" s="30"/>
      <c r="B49" s="26"/>
      <c r="C49" s="25"/>
      <c r="D49" s="28"/>
      <c r="E49" s="29"/>
      <c r="F49" s="29"/>
      <c r="G49" s="29"/>
      <c r="H49" s="56"/>
      <c r="I49" s="29"/>
      <c r="J49" s="69"/>
    </row>
    <row r="50" spans="1:10" s="27" customFormat="1" ht="15.75">
      <c r="A50" s="30" t="s">
        <v>34</v>
      </c>
      <c r="B50" s="26" t="s">
        <v>36</v>
      </c>
      <c r="C50" s="15"/>
      <c r="D50" s="16" t="s">
        <v>15</v>
      </c>
      <c r="E50" s="17"/>
      <c r="F50" s="17"/>
      <c r="G50" s="17"/>
      <c r="H50" s="54"/>
      <c r="I50" s="17"/>
      <c r="J50" s="69"/>
    </row>
    <row r="51" spans="1:10" s="27" customFormat="1" ht="15">
      <c r="A51" s="19" t="s">
        <v>71</v>
      </c>
      <c r="B51" s="115" t="s">
        <v>125</v>
      </c>
      <c r="C51" s="79" t="s">
        <v>67</v>
      </c>
      <c r="D51" s="116">
        <v>127</v>
      </c>
      <c r="E51" s="74">
        <v>16.86</v>
      </c>
      <c r="F51" s="74">
        <v>12.6</v>
      </c>
      <c r="G51" s="74">
        <f>(F51+E51)*D51</f>
        <v>3741.42</v>
      </c>
      <c r="H51" s="75">
        <v>0.2541</v>
      </c>
      <c r="I51" s="83">
        <f>G51*1.2541</f>
        <v>4692.1148220000005</v>
      </c>
      <c r="J51" s="70"/>
    </row>
    <row r="52" spans="1:10" ht="16.5" thickBot="1">
      <c r="A52" s="88"/>
      <c r="B52" s="122" t="s">
        <v>20</v>
      </c>
      <c r="C52" s="123"/>
      <c r="D52" s="124" t="s">
        <v>15</v>
      </c>
      <c r="E52" s="125">
        <f>E51*D51</f>
        <v>2141.22</v>
      </c>
      <c r="F52" s="125">
        <f>F51*D51</f>
        <v>1600.2</v>
      </c>
      <c r="G52" s="125">
        <f>SUM(G51:G51)</f>
        <v>3741.42</v>
      </c>
      <c r="H52" s="91"/>
      <c r="I52" s="125">
        <f>SUM(I51:I51)</f>
        <v>4692.1148220000005</v>
      </c>
      <c r="J52" s="72"/>
    </row>
    <row r="53" spans="1:10" s="27" customFormat="1" ht="16.5" thickTop="1">
      <c r="A53" s="36" t="s">
        <v>35</v>
      </c>
      <c r="B53" s="37" t="s">
        <v>41</v>
      </c>
      <c r="C53" s="38"/>
      <c r="D53" s="24" t="s">
        <v>15</v>
      </c>
      <c r="E53" s="39"/>
      <c r="F53" s="39"/>
      <c r="G53" s="39"/>
      <c r="H53" s="55"/>
      <c r="I53" s="39"/>
      <c r="J53" s="71"/>
    </row>
    <row r="54" spans="1:10" ht="15">
      <c r="A54" s="18" t="s">
        <v>37</v>
      </c>
      <c r="B54" s="78" t="s">
        <v>43</v>
      </c>
      <c r="C54" s="73" t="s">
        <v>67</v>
      </c>
      <c r="D54" s="80">
        <v>253</v>
      </c>
      <c r="E54" s="74">
        <v>1.21</v>
      </c>
      <c r="F54" s="74">
        <v>1.3</v>
      </c>
      <c r="G54" s="74">
        <f>(F54+E54)*D54</f>
        <v>635.03</v>
      </c>
      <c r="H54" s="75">
        <v>0.2541</v>
      </c>
      <c r="I54" s="83">
        <f>G54*1.2541</f>
        <v>796.391123</v>
      </c>
      <c r="J54" s="69"/>
    </row>
    <row r="55" spans="1:10" ht="15">
      <c r="A55" s="18" t="s">
        <v>38</v>
      </c>
      <c r="B55" s="78" t="s">
        <v>45</v>
      </c>
      <c r="C55" s="73" t="s">
        <v>67</v>
      </c>
      <c r="D55" s="80">
        <v>253</v>
      </c>
      <c r="E55" s="74">
        <v>6.56</v>
      </c>
      <c r="F55" s="74">
        <v>9.8</v>
      </c>
      <c r="G55" s="74">
        <f>(F55+E55)*D55</f>
        <v>4139.08</v>
      </c>
      <c r="H55" s="75">
        <v>0.2541</v>
      </c>
      <c r="I55" s="83">
        <f>G55*1.2541</f>
        <v>5190.820228</v>
      </c>
      <c r="J55" s="69"/>
    </row>
    <row r="56" spans="1:10" ht="15">
      <c r="A56" s="18" t="s">
        <v>39</v>
      </c>
      <c r="B56" s="78" t="s">
        <v>46</v>
      </c>
      <c r="C56" s="73" t="s">
        <v>67</v>
      </c>
      <c r="D56" s="80">
        <v>253</v>
      </c>
      <c r="E56" s="74">
        <v>2.56</v>
      </c>
      <c r="F56" s="74">
        <v>6.5</v>
      </c>
      <c r="G56" s="74">
        <f>(F56+E56)*D56</f>
        <v>2292.1800000000003</v>
      </c>
      <c r="H56" s="75">
        <v>0.2541</v>
      </c>
      <c r="I56" s="83">
        <f>G56*1.2541</f>
        <v>2874.6229380000004</v>
      </c>
      <c r="J56" s="69"/>
    </row>
    <row r="57" spans="1:10" ht="15">
      <c r="A57" s="18" t="s">
        <v>82</v>
      </c>
      <c r="B57" s="78" t="s">
        <v>96</v>
      </c>
      <c r="C57" s="73" t="s">
        <v>67</v>
      </c>
      <c r="D57" s="80">
        <v>50</v>
      </c>
      <c r="E57" s="74">
        <v>6</v>
      </c>
      <c r="F57" s="74">
        <v>10.71</v>
      </c>
      <c r="G57" s="74">
        <f>(F57+E57)*D57</f>
        <v>835.5</v>
      </c>
      <c r="H57" s="75">
        <v>0.2541</v>
      </c>
      <c r="I57" s="83">
        <f>G57*1.2541</f>
        <v>1047.80055</v>
      </c>
      <c r="J57" s="69"/>
    </row>
    <row r="58" spans="1:10" ht="15.75">
      <c r="A58" s="30"/>
      <c r="B58" s="85" t="s">
        <v>20</v>
      </c>
      <c r="C58" s="76"/>
      <c r="D58" s="86"/>
      <c r="E58" s="77">
        <f>SUMPRODUCT(E54:E57,D54:D57)</f>
        <v>2913.49</v>
      </c>
      <c r="F58" s="77">
        <f>SUMPRODUCT(F54:F57,D54:D57)</f>
        <v>4988.3</v>
      </c>
      <c r="G58" s="77">
        <f>SUM(G54:G57)</f>
        <v>7901.79</v>
      </c>
      <c r="H58" s="56"/>
      <c r="I58" s="77">
        <f>SUM(I54:I57)</f>
        <v>9909.634839</v>
      </c>
      <c r="J58" s="69"/>
    </row>
    <row r="59" spans="1:10" ht="15.75">
      <c r="A59" s="92"/>
      <c r="B59" s="93"/>
      <c r="C59" s="93"/>
      <c r="D59" s="94"/>
      <c r="E59" s="95"/>
      <c r="F59" s="95"/>
      <c r="G59" s="95"/>
      <c r="H59" s="96"/>
      <c r="I59" s="29"/>
      <c r="J59" s="69"/>
    </row>
    <row r="60" spans="1:10" s="27" customFormat="1" ht="15.75">
      <c r="A60" s="31" t="s">
        <v>40</v>
      </c>
      <c r="B60" s="26" t="s">
        <v>48</v>
      </c>
      <c r="C60" s="15"/>
      <c r="D60" s="16"/>
      <c r="E60" s="17"/>
      <c r="F60" s="17"/>
      <c r="G60" s="17"/>
      <c r="H60" s="54"/>
      <c r="I60" s="17"/>
      <c r="J60" s="69"/>
    </row>
    <row r="61" spans="1:10" ht="15">
      <c r="A61" s="18" t="s">
        <v>42</v>
      </c>
      <c r="B61" s="121" t="s">
        <v>97</v>
      </c>
      <c r="C61" s="73" t="s">
        <v>67</v>
      </c>
      <c r="D61" s="80">
        <v>46</v>
      </c>
      <c r="E61" s="74">
        <v>14.81</v>
      </c>
      <c r="F61" s="74">
        <v>0.9</v>
      </c>
      <c r="G61" s="74">
        <f aca="true" t="shared" si="4" ref="G61:G68">(F61+E61)*D61</f>
        <v>722.6600000000001</v>
      </c>
      <c r="H61" s="75">
        <v>0.2541</v>
      </c>
      <c r="I61" s="83">
        <f aca="true" t="shared" si="5" ref="I61:I68">G61*1.2541</f>
        <v>906.2879060000001</v>
      </c>
      <c r="J61" s="97"/>
    </row>
    <row r="62" spans="1:10" ht="15">
      <c r="A62" s="18" t="s">
        <v>44</v>
      </c>
      <c r="B62" s="78" t="s">
        <v>98</v>
      </c>
      <c r="C62" s="73" t="s">
        <v>67</v>
      </c>
      <c r="D62" s="80">
        <v>46</v>
      </c>
      <c r="E62" s="74">
        <v>2.1</v>
      </c>
      <c r="F62" s="74">
        <v>10.38</v>
      </c>
      <c r="G62" s="74">
        <f t="shared" si="4"/>
        <v>574.08</v>
      </c>
      <c r="H62" s="75">
        <v>0.2541</v>
      </c>
      <c r="I62" s="83">
        <f t="shared" si="5"/>
        <v>719.9537280000001</v>
      </c>
      <c r="J62" s="97"/>
    </row>
    <row r="63" spans="1:10" ht="15">
      <c r="A63" s="18" t="s">
        <v>101</v>
      </c>
      <c r="B63" s="78" t="s">
        <v>103</v>
      </c>
      <c r="C63" s="73" t="s">
        <v>67</v>
      </c>
      <c r="D63" s="80">
        <v>46</v>
      </c>
      <c r="E63" s="74">
        <v>23.25</v>
      </c>
      <c r="F63" s="74">
        <v>12</v>
      </c>
      <c r="G63" s="74">
        <f t="shared" si="4"/>
        <v>1621.5</v>
      </c>
      <c r="H63" s="75">
        <v>0.2541</v>
      </c>
      <c r="I63" s="83">
        <f t="shared" si="5"/>
        <v>2033.52315</v>
      </c>
      <c r="J63" s="97"/>
    </row>
    <row r="64" spans="1:10" ht="15">
      <c r="A64" s="18" t="s">
        <v>102</v>
      </c>
      <c r="B64" s="78" t="s">
        <v>104</v>
      </c>
      <c r="C64" s="73" t="s">
        <v>56</v>
      </c>
      <c r="D64" s="80">
        <v>38</v>
      </c>
      <c r="E64" s="74">
        <v>1.62</v>
      </c>
      <c r="F64" s="74">
        <v>1.2</v>
      </c>
      <c r="G64" s="74">
        <f t="shared" si="4"/>
        <v>107.16000000000001</v>
      </c>
      <c r="H64" s="75">
        <v>0.2541</v>
      </c>
      <c r="I64" s="83">
        <f t="shared" si="5"/>
        <v>134.38935600000002</v>
      </c>
      <c r="J64" s="97"/>
    </row>
    <row r="65" spans="1:10" ht="15">
      <c r="A65" s="18" t="s">
        <v>105</v>
      </c>
      <c r="B65" s="78" t="s">
        <v>177</v>
      </c>
      <c r="C65" s="73" t="s">
        <v>67</v>
      </c>
      <c r="D65" s="80">
        <v>46</v>
      </c>
      <c r="E65" s="74">
        <v>1.25</v>
      </c>
      <c r="F65" s="74">
        <v>0</v>
      </c>
      <c r="G65" s="74">
        <f t="shared" si="4"/>
        <v>57.5</v>
      </c>
      <c r="H65" s="75">
        <v>0.2541</v>
      </c>
      <c r="I65" s="83">
        <f t="shared" si="5"/>
        <v>72.11075</v>
      </c>
      <c r="J65" s="97"/>
    </row>
    <row r="66" spans="1:10" ht="15">
      <c r="A66" s="18" t="s">
        <v>106</v>
      </c>
      <c r="B66" s="121" t="s">
        <v>115</v>
      </c>
      <c r="C66" s="73" t="s">
        <v>67</v>
      </c>
      <c r="D66" s="80">
        <v>36</v>
      </c>
      <c r="E66" s="74">
        <v>14.81</v>
      </c>
      <c r="F66" s="74">
        <v>0.9</v>
      </c>
      <c r="G66" s="74">
        <f t="shared" si="4"/>
        <v>565.5600000000001</v>
      </c>
      <c r="H66" s="75">
        <v>0.2541</v>
      </c>
      <c r="I66" s="83">
        <f t="shared" si="5"/>
        <v>709.2687960000001</v>
      </c>
      <c r="J66" s="69"/>
    </row>
    <row r="67" spans="1:10" ht="15">
      <c r="A67" s="18" t="s">
        <v>107</v>
      </c>
      <c r="B67" s="78" t="s">
        <v>98</v>
      </c>
      <c r="C67" s="73" t="s">
        <v>67</v>
      </c>
      <c r="D67" s="80">
        <v>36</v>
      </c>
      <c r="E67" s="74">
        <v>2.1</v>
      </c>
      <c r="F67" s="74">
        <v>10.38</v>
      </c>
      <c r="G67" s="74">
        <f t="shared" si="4"/>
        <v>449.28000000000003</v>
      </c>
      <c r="H67" s="75">
        <v>0.2541</v>
      </c>
      <c r="I67" s="83">
        <f t="shared" si="5"/>
        <v>563.442048</v>
      </c>
      <c r="J67" s="69"/>
    </row>
    <row r="68" spans="1:10" ht="15">
      <c r="A68" s="18" t="s">
        <v>179</v>
      </c>
      <c r="B68" s="78" t="s">
        <v>134</v>
      </c>
      <c r="C68" s="73" t="s">
        <v>55</v>
      </c>
      <c r="D68" s="80">
        <v>2</v>
      </c>
      <c r="E68" s="74">
        <v>29.91</v>
      </c>
      <c r="F68" s="74">
        <v>3.75</v>
      </c>
      <c r="G68" s="74">
        <f t="shared" si="4"/>
        <v>67.32</v>
      </c>
      <c r="H68" s="75">
        <v>0.2541</v>
      </c>
      <c r="I68" s="83">
        <f t="shared" si="5"/>
        <v>84.42601199999999</v>
      </c>
      <c r="J68" s="69"/>
    </row>
    <row r="69" spans="1:10" ht="15.75">
      <c r="A69" s="30"/>
      <c r="B69" s="85" t="s">
        <v>20</v>
      </c>
      <c r="C69" s="76"/>
      <c r="D69" s="86"/>
      <c r="E69" s="77">
        <f>SUMPRODUCT(E61:E68,D61:D68)</f>
        <v>2635</v>
      </c>
      <c r="F69" s="77">
        <f>SUMPRODUCT(F61:F68,D61:D68)</f>
        <v>1530.0600000000002</v>
      </c>
      <c r="G69" s="77">
        <f>SUM(G61:G68)</f>
        <v>4165.0599999999995</v>
      </c>
      <c r="H69" s="56"/>
      <c r="I69" s="77">
        <f>SUM(I61:I68)</f>
        <v>5223.401746</v>
      </c>
      <c r="J69" s="69"/>
    </row>
    <row r="70" spans="1:10" ht="15.75">
      <c r="A70" s="19"/>
      <c r="B70" s="26"/>
      <c r="C70" s="15"/>
      <c r="D70" s="16"/>
      <c r="E70" s="17"/>
      <c r="F70" s="29"/>
      <c r="G70" s="29"/>
      <c r="H70" s="56"/>
      <c r="I70" s="29"/>
      <c r="J70" s="69"/>
    </row>
    <row r="71" spans="1:10" s="27" customFormat="1" ht="15.75">
      <c r="A71" s="31" t="s">
        <v>47</v>
      </c>
      <c r="B71" s="26" t="s">
        <v>1</v>
      </c>
      <c r="C71" s="15"/>
      <c r="D71" s="16"/>
      <c r="E71" s="17"/>
      <c r="F71" s="17"/>
      <c r="G71" s="17"/>
      <c r="H71" s="54"/>
      <c r="I71" s="17"/>
      <c r="J71" s="69"/>
    </row>
    <row r="72" spans="1:10" ht="15.75">
      <c r="A72" s="31"/>
      <c r="B72" s="26" t="s">
        <v>100</v>
      </c>
      <c r="C72" s="15"/>
      <c r="D72" s="16"/>
      <c r="E72" s="17"/>
      <c r="F72" s="17"/>
      <c r="G72" s="17"/>
      <c r="H72" s="54"/>
      <c r="I72" s="17"/>
      <c r="J72" s="69"/>
    </row>
    <row r="73" spans="1:10" ht="15">
      <c r="A73" s="19" t="s">
        <v>49</v>
      </c>
      <c r="B73" s="78" t="s">
        <v>155</v>
      </c>
      <c r="C73" s="73" t="s">
        <v>55</v>
      </c>
      <c r="D73" s="80">
        <v>1</v>
      </c>
      <c r="E73" s="74">
        <v>488.2</v>
      </c>
      <c r="F73" s="74">
        <v>20</v>
      </c>
      <c r="G73" s="74">
        <f>(F73+E73)*D73</f>
        <v>508.2</v>
      </c>
      <c r="H73" s="75">
        <v>0.2541</v>
      </c>
      <c r="I73" s="83">
        <f aca="true" t="shared" si="6" ref="I73:I80">G73*1.2541</f>
        <v>637.33362</v>
      </c>
      <c r="J73" s="69"/>
    </row>
    <row r="74" spans="1:10" ht="15">
      <c r="A74" s="19" t="s">
        <v>50</v>
      </c>
      <c r="B74" s="78" t="s">
        <v>0</v>
      </c>
      <c r="C74" s="73" t="s">
        <v>55</v>
      </c>
      <c r="D74" s="80">
        <v>2</v>
      </c>
      <c r="E74" s="74">
        <v>11.98</v>
      </c>
      <c r="F74" s="74">
        <f>E74*0.18</f>
        <v>2.1564</v>
      </c>
      <c r="G74" s="74">
        <f aca="true" t="shared" si="7" ref="G74:G80">(F74+E74)*D74</f>
        <v>28.2728</v>
      </c>
      <c r="H74" s="75">
        <v>0.2541</v>
      </c>
      <c r="I74" s="83">
        <f t="shared" si="6"/>
        <v>35.45691848</v>
      </c>
      <c r="J74" s="69"/>
    </row>
    <row r="75" spans="1:10" ht="15">
      <c r="A75" s="19" t="s">
        <v>51</v>
      </c>
      <c r="B75" s="78" t="s">
        <v>178</v>
      </c>
      <c r="C75" s="73" t="s">
        <v>55</v>
      </c>
      <c r="D75" s="80">
        <v>2</v>
      </c>
      <c r="E75" s="74">
        <v>16.31</v>
      </c>
      <c r="F75" s="74">
        <f aca="true" t="shared" si="8" ref="F75:F80">E75*0.18</f>
        <v>2.9357999999999995</v>
      </c>
      <c r="G75" s="74">
        <f t="shared" si="7"/>
        <v>38.4916</v>
      </c>
      <c r="H75" s="75">
        <v>0.2541</v>
      </c>
      <c r="I75" s="83">
        <f t="shared" si="6"/>
        <v>48.272315559999996</v>
      </c>
      <c r="J75" s="69"/>
    </row>
    <row r="76" spans="1:10" ht="15">
      <c r="A76" s="19" t="s">
        <v>52</v>
      </c>
      <c r="B76" s="78" t="s">
        <v>150</v>
      </c>
      <c r="C76" s="73" t="s">
        <v>55</v>
      </c>
      <c r="D76" s="80">
        <v>2</v>
      </c>
      <c r="E76" s="74">
        <v>380</v>
      </c>
      <c r="F76" s="74">
        <f t="shared" si="8"/>
        <v>68.39999999999999</v>
      </c>
      <c r="G76" s="74">
        <f t="shared" si="7"/>
        <v>896.8</v>
      </c>
      <c r="H76" s="75">
        <v>0.2541</v>
      </c>
      <c r="I76" s="83">
        <f t="shared" si="6"/>
        <v>1124.67688</v>
      </c>
      <c r="J76" s="69"/>
    </row>
    <row r="77" spans="1:10" ht="15">
      <c r="A77" s="19" t="s">
        <v>53</v>
      </c>
      <c r="B77" s="78" t="s">
        <v>148</v>
      </c>
      <c r="C77" s="73" t="s">
        <v>55</v>
      </c>
      <c r="D77" s="80">
        <v>2</v>
      </c>
      <c r="E77" s="74">
        <v>15.54</v>
      </c>
      <c r="F77" s="74">
        <f t="shared" si="8"/>
        <v>2.7971999999999997</v>
      </c>
      <c r="G77" s="74">
        <f t="shared" si="7"/>
        <v>36.6744</v>
      </c>
      <c r="H77" s="75">
        <v>0.2541</v>
      </c>
      <c r="I77" s="83">
        <f t="shared" si="6"/>
        <v>45.99336504</v>
      </c>
      <c r="J77" s="69"/>
    </row>
    <row r="78" spans="1:10" ht="15">
      <c r="A78" s="19" t="s">
        <v>74</v>
      </c>
      <c r="B78" s="78" t="s">
        <v>149</v>
      </c>
      <c r="C78" s="73" t="s">
        <v>55</v>
      </c>
      <c r="D78" s="80">
        <v>2</v>
      </c>
      <c r="E78" s="74">
        <v>29.4</v>
      </c>
      <c r="F78" s="74">
        <f t="shared" si="8"/>
        <v>5.292</v>
      </c>
      <c r="G78" s="74">
        <f t="shared" si="7"/>
        <v>69.384</v>
      </c>
      <c r="H78" s="75">
        <v>0.2541</v>
      </c>
      <c r="I78" s="83">
        <f t="shared" si="6"/>
        <v>87.0144744</v>
      </c>
      <c r="J78" s="69"/>
    </row>
    <row r="79" spans="1:10" ht="15">
      <c r="A79" s="19" t="s">
        <v>75</v>
      </c>
      <c r="B79" s="78" t="s">
        <v>151</v>
      </c>
      <c r="C79" s="73" t="s">
        <v>55</v>
      </c>
      <c r="D79" s="80">
        <v>2</v>
      </c>
      <c r="E79" s="74">
        <v>33.24</v>
      </c>
      <c r="F79" s="74">
        <f t="shared" si="8"/>
        <v>5.9832</v>
      </c>
      <c r="G79" s="74">
        <f t="shared" si="7"/>
        <v>78.44640000000001</v>
      </c>
      <c r="H79" s="75">
        <v>0.2541</v>
      </c>
      <c r="I79" s="83">
        <f t="shared" si="6"/>
        <v>98.37963024000001</v>
      </c>
      <c r="J79" s="69"/>
    </row>
    <row r="80" spans="1:10" ht="15">
      <c r="A80" s="19" t="s">
        <v>76</v>
      </c>
      <c r="B80" s="78" t="s">
        <v>133</v>
      </c>
      <c r="C80" s="73" t="s">
        <v>162</v>
      </c>
      <c r="D80" s="80">
        <v>1</v>
      </c>
      <c r="E80" s="74">
        <v>180</v>
      </c>
      <c r="F80" s="74">
        <f t="shared" si="8"/>
        <v>32.4</v>
      </c>
      <c r="G80" s="74">
        <f t="shared" si="7"/>
        <v>212.4</v>
      </c>
      <c r="H80" s="75">
        <v>0.2541</v>
      </c>
      <c r="I80" s="83">
        <f t="shared" si="6"/>
        <v>266.37084</v>
      </c>
      <c r="J80" s="69"/>
    </row>
    <row r="81" spans="1:10" ht="15.75">
      <c r="A81" s="19"/>
      <c r="B81" s="85" t="s">
        <v>20</v>
      </c>
      <c r="C81" s="76"/>
      <c r="D81" s="86"/>
      <c r="E81" s="77">
        <f>SUMPRODUCT(E73:E80,D73:D80)</f>
        <v>1641.1399999999999</v>
      </c>
      <c r="F81" s="77">
        <f>SUMPRODUCT(F73:F80,D73:D80)</f>
        <v>227.5292</v>
      </c>
      <c r="G81" s="77">
        <f>SUM(G72:G80)</f>
        <v>1868.6692000000003</v>
      </c>
      <c r="H81" s="75"/>
      <c r="I81" s="77">
        <f>SUM(I73:I80)</f>
        <v>2343.49804372</v>
      </c>
      <c r="J81" s="69"/>
    </row>
    <row r="82" spans="1:10" s="2" customFormat="1" ht="15">
      <c r="A82" s="98"/>
      <c r="B82" s="14"/>
      <c r="C82" s="15"/>
      <c r="D82" s="16"/>
      <c r="E82" s="17"/>
      <c r="F82" s="17"/>
      <c r="G82" s="17"/>
      <c r="H82" s="54"/>
      <c r="I82" s="17"/>
      <c r="J82" s="69"/>
    </row>
    <row r="83" spans="1:10" ht="15.75">
      <c r="A83" s="30" t="s">
        <v>54</v>
      </c>
      <c r="B83" s="26" t="s">
        <v>180</v>
      </c>
      <c r="C83" s="25"/>
      <c r="D83" s="28"/>
      <c r="E83" s="29"/>
      <c r="F83" s="29"/>
      <c r="G83" s="29"/>
      <c r="H83" s="56"/>
      <c r="I83" s="29"/>
      <c r="J83" s="69"/>
    </row>
    <row r="84" spans="1:10" ht="15">
      <c r="A84" s="19" t="s">
        <v>4</v>
      </c>
      <c r="B84" s="78" t="s">
        <v>135</v>
      </c>
      <c r="C84" s="73" t="s">
        <v>55</v>
      </c>
      <c r="D84" s="80">
        <v>6</v>
      </c>
      <c r="E84" s="74">
        <v>36</v>
      </c>
      <c r="F84" s="74">
        <v>20</v>
      </c>
      <c r="G84" s="74">
        <f>(F84+E84)*D84</f>
        <v>336</v>
      </c>
      <c r="H84" s="75">
        <v>0.2541</v>
      </c>
      <c r="I84" s="83">
        <f>G84*1.2541</f>
        <v>421.3776</v>
      </c>
      <c r="J84" s="69"/>
    </row>
    <row r="85" spans="1:10" ht="15">
      <c r="A85" s="19" t="s">
        <v>5</v>
      </c>
      <c r="B85" s="118" t="s">
        <v>137</v>
      </c>
      <c r="C85" s="119" t="s">
        <v>55</v>
      </c>
      <c r="D85" s="120">
        <v>6</v>
      </c>
      <c r="E85" s="83">
        <v>207.5</v>
      </c>
      <c r="F85" s="83">
        <v>8.3</v>
      </c>
      <c r="G85" s="74">
        <f>(F85+E85)*D85</f>
        <v>1294.8000000000002</v>
      </c>
      <c r="H85" s="75">
        <v>0.175</v>
      </c>
      <c r="I85" s="74">
        <f>G85*1.175</f>
        <v>1521.3900000000003</v>
      </c>
      <c r="J85" s="69"/>
    </row>
    <row r="86" spans="1:10" ht="15.75">
      <c r="A86" s="19"/>
      <c r="B86" s="85" t="s">
        <v>20</v>
      </c>
      <c r="C86" s="76"/>
      <c r="D86" s="86"/>
      <c r="E86" s="77">
        <f>SUMPRODUCT(E84:E85,D84:D85)</f>
        <v>1461</v>
      </c>
      <c r="F86" s="77">
        <f>SUMPRODUCT(F84:F85,D84:D85)</f>
        <v>169.8</v>
      </c>
      <c r="G86" s="77">
        <f>SUM(G84:G85)</f>
        <v>1630.8000000000002</v>
      </c>
      <c r="H86" s="56"/>
      <c r="I86" s="77">
        <f>SUM(I84:I85)</f>
        <v>1942.7676000000004</v>
      </c>
      <c r="J86" s="69"/>
    </row>
    <row r="87" spans="1:10" ht="15.75">
      <c r="A87" s="19"/>
      <c r="B87" s="26"/>
      <c r="C87" s="25"/>
      <c r="D87" s="28"/>
      <c r="E87" s="29"/>
      <c r="F87" s="29"/>
      <c r="G87" s="29"/>
      <c r="H87" s="56"/>
      <c r="I87" s="29"/>
      <c r="J87" s="69"/>
    </row>
    <row r="88" spans="1:10" ht="15.75">
      <c r="A88" s="30" t="s">
        <v>57</v>
      </c>
      <c r="B88" s="26" t="s">
        <v>77</v>
      </c>
      <c r="C88" s="25"/>
      <c r="D88" s="28"/>
      <c r="E88" s="29"/>
      <c r="F88" s="29"/>
      <c r="G88" s="29"/>
      <c r="H88" s="56"/>
      <c r="I88" s="29"/>
      <c r="J88" s="69"/>
    </row>
    <row r="89" spans="1:10" ht="15">
      <c r="A89" s="19" t="s">
        <v>2</v>
      </c>
      <c r="B89" s="78" t="s">
        <v>99</v>
      </c>
      <c r="C89" s="73" t="s">
        <v>55</v>
      </c>
      <c r="D89" s="80">
        <v>1</v>
      </c>
      <c r="E89" s="74">
        <v>180</v>
      </c>
      <c r="F89" s="74">
        <v>60</v>
      </c>
      <c r="G89" s="74">
        <f>(F89+E89)*D89</f>
        <v>240</v>
      </c>
      <c r="H89" s="75">
        <v>0.2541</v>
      </c>
      <c r="I89" s="83">
        <f>G89*1.2541</f>
        <v>300.984</v>
      </c>
      <c r="J89" s="69"/>
    </row>
    <row r="90" spans="1:10" ht="15">
      <c r="A90" s="19" t="s">
        <v>3</v>
      </c>
      <c r="B90" s="78" t="s">
        <v>136</v>
      </c>
      <c r="C90" s="73" t="s">
        <v>55</v>
      </c>
      <c r="D90" s="80">
        <v>2</v>
      </c>
      <c r="E90" s="74">
        <v>217</v>
      </c>
      <c r="F90" s="74">
        <v>28</v>
      </c>
      <c r="G90" s="74">
        <f>(F90+E90)*D90</f>
        <v>490</v>
      </c>
      <c r="H90" s="75">
        <v>0.2541</v>
      </c>
      <c r="I90" s="83">
        <f>G90*1.2541</f>
        <v>614.509</v>
      </c>
      <c r="J90" s="69"/>
    </row>
    <row r="91" spans="1:10" ht="15.75">
      <c r="A91" s="19"/>
      <c r="B91" s="85" t="s">
        <v>20</v>
      </c>
      <c r="C91" s="76"/>
      <c r="D91" s="86"/>
      <c r="E91" s="77">
        <f>SUMPRODUCT(E89:E90,D89:D90)</f>
        <v>614</v>
      </c>
      <c r="F91" s="77">
        <f>SUMPRODUCT(F89:F90,D89:D90)</f>
        <v>116</v>
      </c>
      <c r="G91" s="77">
        <f>SUM(G89:G90)</f>
        <v>730</v>
      </c>
      <c r="H91" s="75"/>
      <c r="I91" s="77">
        <f>SUM(I89:I90)</f>
        <v>915.4929999999999</v>
      </c>
      <c r="J91" s="69"/>
    </row>
    <row r="92" spans="1:10" ht="15.75">
      <c r="A92" s="19"/>
      <c r="B92" s="26"/>
      <c r="C92" s="25"/>
      <c r="D92" s="28"/>
      <c r="E92" s="29"/>
      <c r="F92" s="29"/>
      <c r="G92" s="29"/>
      <c r="H92" s="56"/>
      <c r="I92" s="29"/>
      <c r="J92" s="69"/>
    </row>
    <row r="93" spans="1:10" ht="15.75">
      <c r="A93" s="31" t="s">
        <v>58</v>
      </c>
      <c r="B93" s="26" t="s">
        <v>185</v>
      </c>
      <c r="C93" s="15"/>
      <c r="D93" s="16" t="s">
        <v>15</v>
      </c>
      <c r="E93" s="17"/>
      <c r="F93" s="17"/>
      <c r="G93" s="17"/>
      <c r="H93" s="54"/>
      <c r="I93" s="17"/>
      <c r="J93" s="69"/>
    </row>
    <row r="94" spans="1:10" ht="15">
      <c r="A94" s="19" t="s">
        <v>59</v>
      </c>
      <c r="B94" s="78" t="s">
        <v>138</v>
      </c>
      <c r="C94" s="73" t="s">
        <v>67</v>
      </c>
      <c r="D94" s="80">
        <v>75</v>
      </c>
      <c r="E94" s="74">
        <v>14.45</v>
      </c>
      <c r="F94" s="74">
        <v>24.65</v>
      </c>
      <c r="G94" s="74">
        <f aca="true" t="shared" si="9" ref="G94:G99">(F94+E94)*D94</f>
        <v>2932.4999999999995</v>
      </c>
      <c r="H94" s="75">
        <v>0.175</v>
      </c>
      <c r="I94" s="74">
        <f aca="true" t="shared" si="10" ref="I94:I99">G94*1.175</f>
        <v>3445.6874999999995</v>
      </c>
      <c r="J94" s="69"/>
    </row>
    <row r="95" spans="1:10" ht="15">
      <c r="A95" s="19" t="s">
        <v>142</v>
      </c>
      <c r="B95" s="115" t="s">
        <v>139</v>
      </c>
      <c r="C95" s="79" t="s">
        <v>67</v>
      </c>
      <c r="D95" s="116">
        <v>75</v>
      </c>
      <c r="E95" s="117">
        <v>5.42</v>
      </c>
      <c r="F95" s="117">
        <v>1.36</v>
      </c>
      <c r="G95" s="117">
        <f t="shared" si="9"/>
        <v>508.5</v>
      </c>
      <c r="H95" s="75">
        <v>0.175</v>
      </c>
      <c r="I95" s="117">
        <f t="shared" si="10"/>
        <v>597.4875000000001</v>
      </c>
      <c r="J95" s="70"/>
    </row>
    <row r="96" spans="1:10" ht="15">
      <c r="A96" s="19" t="s">
        <v>143</v>
      </c>
      <c r="B96" s="78" t="s">
        <v>140</v>
      </c>
      <c r="C96" s="73" t="s">
        <v>56</v>
      </c>
      <c r="D96" s="80">
        <v>12</v>
      </c>
      <c r="E96" s="74">
        <v>31.92</v>
      </c>
      <c r="F96" s="74">
        <v>3.2</v>
      </c>
      <c r="G96" s="74">
        <f t="shared" si="9"/>
        <v>421.44000000000005</v>
      </c>
      <c r="H96" s="75">
        <v>0.175</v>
      </c>
      <c r="I96" s="74">
        <f t="shared" si="10"/>
        <v>495.19200000000006</v>
      </c>
      <c r="J96" s="69"/>
    </row>
    <row r="97" spans="1:10" ht="15">
      <c r="A97" s="19" t="s">
        <v>181</v>
      </c>
      <c r="B97" s="78" t="s">
        <v>141</v>
      </c>
      <c r="C97" s="73" t="s">
        <v>56</v>
      </c>
      <c r="D97" s="80">
        <v>12</v>
      </c>
      <c r="E97" s="74">
        <v>24.56</v>
      </c>
      <c r="F97" s="74">
        <v>12.24</v>
      </c>
      <c r="G97" s="74">
        <f t="shared" si="9"/>
        <v>441.59999999999997</v>
      </c>
      <c r="H97" s="75">
        <v>0.175</v>
      </c>
      <c r="I97" s="74">
        <f t="shared" si="10"/>
        <v>518.88</v>
      </c>
      <c r="J97" s="69"/>
    </row>
    <row r="98" spans="1:10" ht="15">
      <c r="A98" s="19" t="s">
        <v>182</v>
      </c>
      <c r="B98" s="78" t="s">
        <v>121</v>
      </c>
      <c r="C98" s="73" t="s">
        <v>56</v>
      </c>
      <c r="D98" s="80">
        <v>36</v>
      </c>
      <c r="E98" s="74">
        <v>32</v>
      </c>
      <c r="F98" s="74">
        <v>12.24</v>
      </c>
      <c r="G98" s="74">
        <f t="shared" si="9"/>
        <v>1592.64</v>
      </c>
      <c r="H98" s="75">
        <v>0.175</v>
      </c>
      <c r="I98" s="74">
        <f t="shared" si="10"/>
        <v>1871.352</v>
      </c>
      <c r="J98" s="69"/>
    </row>
    <row r="99" spans="1:10" ht="15">
      <c r="A99" s="19" t="s">
        <v>183</v>
      </c>
      <c r="B99" s="78" t="s">
        <v>116</v>
      </c>
      <c r="C99" s="73" t="s">
        <v>162</v>
      </c>
      <c r="D99" s="80">
        <v>1</v>
      </c>
      <c r="E99" s="74">
        <v>200</v>
      </c>
      <c r="F99" s="74">
        <v>70</v>
      </c>
      <c r="G99" s="74">
        <f t="shared" si="9"/>
        <v>270</v>
      </c>
      <c r="H99" s="75">
        <v>0.175</v>
      </c>
      <c r="I99" s="74">
        <f t="shared" si="10"/>
        <v>317.25</v>
      </c>
      <c r="J99" s="69"/>
    </row>
    <row r="100" spans="1:10" ht="16.5" thickBot="1">
      <c r="A100" s="88"/>
      <c r="B100" s="122" t="s">
        <v>20</v>
      </c>
      <c r="C100" s="123"/>
      <c r="D100" s="124" t="s">
        <v>15</v>
      </c>
      <c r="E100" s="125">
        <f>SUMPRODUCT(E94:E99,D94:D99)</f>
        <v>3520.0099999999998</v>
      </c>
      <c r="F100" s="125">
        <f>SUMPRODUCT(F94:F99,D94:D99)</f>
        <v>2646.67</v>
      </c>
      <c r="G100" s="125">
        <f>SUM(G94:G99)</f>
        <v>6166.68</v>
      </c>
      <c r="H100" s="91"/>
      <c r="I100" s="125">
        <f>SUM(I94:I99)</f>
        <v>7245.849</v>
      </c>
      <c r="J100" s="72"/>
    </row>
    <row r="101" spans="1:10" ht="16.5" thickTop="1">
      <c r="A101" s="36" t="s">
        <v>60</v>
      </c>
      <c r="B101" s="37" t="s">
        <v>78</v>
      </c>
      <c r="C101" s="38"/>
      <c r="D101" s="24"/>
      <c r="E101" s="39"/>
      <c r="F101" s="39"/>
      <c r="G101" s="39"/>
      <c r="H101" s="55"/>
      <c r="I101" s="39"/>
      <c r="J101" s="71"/>
    </row>
    <row r="102" spans="1:10" ht="15">
      <c r="A102" s="18" t="s">
        <v>61</v>
      </c>
      <c r="B102" s="78" t="s">
        <v>130</v>
      </c>
      <c r="C102" s="73" t="s">
        <v>67</v>
      </c>
      <c r="D102" s="80">
        <v>303</v>
      </c>
      <c r="E102" s="74">
        <v>0.7</v>
      </c>
      <c r="F102" s="74">
        <v>0.4</v>
      </c>
      <c r="G102" s="74">
        <f>(F102+E102)*D102</f>
        <v>333.3</v>
      </c>
      <c r="H102" s="75">
        <v>0.2541</v>
      </c>
      <c r="I102" s="83">
        <f>G102*1.2541</f>
        <v>417.99153</v>
      </c>
      <c r="J102" s="69"/>
    </row>
    <row r="103" spans="1:10" ht="15">
      <c r="A103" s="18" t="s">
        <v>126</v>
      </c>
      <c r="B103" s="78" t="s">
        <v>114</v>
      </c>
      <c r="C103" s="73" t="s">
        <v>67</v>
      </c>
      <c r="D103" s="80">
        <v>177</v>
      </c>
      <c r="E103" s="74">
        <v>4</v>
      </c>
      <c r="F103" s="74">
        <v>4</v>
      </c>
      <c r="G103" s="74">
        <f>(F103+E103)*D103</f>
        <v>1416</v>
      </c>
      <c r="H103" s="75">
        <v>0.2541</v>
      </c>
      <c r="I103" s="83">
        <f>G103*1.2541</f>
        <v>1775.8056</v>
      </c>
      <c r="J103" s="69"/>
    </row>
    <row r="104" spans="1:10" ht="15">
      <c r="A104" s="18" t="s">
        <v>127</v>
      </c>
      <c r="B104" s="78" t="s">
        <v>131</v>
      </c>
      <c r="C104" s="73" t="s">
        <v>67</v>
      </c>
      <c r="D104" s="80">
        <v>303</v>
      </c>
      <c r="E104" s="74">
        <v>4</v>
      </c>
      <c r="F104" s="74">
        <v>10.6</v>
      </c>
      <c r="G104" s="74">
        <f>(F104+E104)*D104</f>
        <v>4423.8</v>
      </c>
      <c r="H104" s="75">
        <v>0.2541</v>
      </c>
      <c r="I104" s="83">
        <f>G104*1.2541</f>
        <v>5547.8875800000005</v>
      </c>
      <c r="J104" s="69"/>
    </row>
    <row r="105" spans="1:10" ht="15">
      <c r="A105" s="18" t="s">
        <v>128</v>
      </c>
      <c r="B105" s="78" t="s">
        <v>79</v>
      </c>
      <c r="C105" s="73" t="s">
        <v>67</v>
      </c>
      <c r="D105" s="80">
        <v>20</v>
      </c>
      <c r="E105" s="74">
        <v>2.3</v>
      </c>
      <c r="F105" s="74">
        <v>2.2</v>
      </c>
      <c r="G105" s="74">
        <f>(F105+E105)*D105</f>
        <v>90</v>
      </c>
      <c r="H105" s="75">
        <v>0.2541</v>
      </c>
      <c r="I105" s="83">
        <f>G105*1.2541</f>
        <v>112.869</v>
      </c>
      <c r="J105" s="69"/>
    </row>
    <row r="106" spans="1:10" ht="15">
      <c r="A106" s="18" t="s">
        <v>129</v>
      </c>
      <c r="B106" s="78" t="s">
        <v>80</v>
      </c>
      <c r="C106" s="73" t="s">
        <v>162</v>
      </c>
      <c r="D106" s="80">
        <v>1</v>
      </c>
      <c r="E106" s="74">
        <v>150</v>
      </c>
      <c r="F106" s="74">
        <v>60</v>
      </c>
      <c r="G106" s="74">
        <f>(F106+E106)*D106</f>
        <v>210</v>
      </c>
      <c r="H106" s="75">
        <v>0.2541</v>
      </c>
      <c r="I106" s="83">
        <f>G106*1.2541</f>
        <v>263.361</v>
      </c>
      <c r="J106" s="69"/>
    </row>
    <row r="107" spans="1:10" ht="18">
      <c r="A107" s="99"/>
      <c r="B107" s="85" t="s">
        <v>20</v>
      </c>
      <c r="C107" s="76"/>
      <c r="D107" s="86"/>
      <c r="E107" s="77">
        <f>SUMPRODUCT(E102:E106,D102:D106)</f>
        <v>2328.1</v>
      </c>
      <c r="F107" s="77">
        <f>SUMPRODUCT(F102:F106,D102:D106)</f>
        <v>4145</v>
      </c>
      <c r="G107" s="77">
        <f>SUM(G102:G106)</f>
        <v>6473.1</v>
      </c>
      <c r="H107" s="56"/>
      <c r="I107" s="77">
        <f>SUM(I102:I106)</f>
        <v>8117.91471</v>
      </c>
      <c r="J107" s="69"/>
    </row>
    <row r="108" spans="1:10" ht="18">
      <c r="A108" s="99"/>
      <c r="B108" s="26"/>
      <c r="C108" s="25"/>
      <c r="D108" s="28"/>
      <c r="E108" s="29"/>
      <c r="F108" s="29"/>
      <c r="G108" s="29"/>
      <c r="H108" s="56"/>
      <c r="I108" s="29"/>
      <c r="J108" s="69"/>
    </row>
    <row r="109" spans="1:10" ht="15.75">
      <c r="A109" s="30" t="s">
        <v>62</v>
      </c>
      <c r="B109" s="26" t="s">
        <v>117</v>
      </c>
      <c r="C109" s="25"/>
      <c r="D109" s="28"/>
      <c r="E109" s="29"/>
      <c r="F109" s="29"/>
      <c r="G109" s="29"/>
      <c r="H109" s="56"/>
      <c r="I109" s="29"/>
      <c r="J109" s="69"/>
    </row>
    <row r="110" spans="1:10" ht="15">
      <c r="A110" s="19" t="s">
        <v>63</v>
      </c>
      <c r="B110" s="78" t="s">
        <v>118</v>
      </c>
      <c r="C110" s="73" t="s">
        <v>56</v>
      </c>
      <c r="D110" s="80">
        <v>32</v>
      </c>
      <c r="E110" s="74">
        <v>29.8</v>
      </c>
      <c r="F110" s="74">
        <v>8.4</v>
      </c>
      <c r="G110" s="74">
        <f>(F110+E110)*D110</f>
        <v>1222.4</v>
      </c>
      <c r="H110" s="75">
        <v>0.2541</v>
      </c>
      <c r="I110" s="83">
        <f>G110*1.2541</f>
        <v>1533.0118400000001</v>
      </c>
      <c r="J110" s="69"/>
    </row>
    <row r="111" spans="1:10" ht="15">
      <c r="A111" s="19" t="s">
        <v>81</v>
      </c>
      <c r="B111" s="78" t="s">
        <v>119</v>
      </c>
      <c r="C111" s="73" t="s">
        <v>55</v>
      </c>
      <c r="D111" s="80">
        <v>32</v>
      </c>
      <c r="E111" s="74">
        <v>101</v>
      </c>
      <c r="F111" s="74">
        <v>6.36</v>
      </c>
      <c r="G111" s="74">
        <f>(F111+E111)*D111</f>
        <v>3435.52</v>
      </c>
      <c r="H111" s="75">
        <v>0.2541</v>
      </c>
      <c r="I111" s="83">
        <f>G111*1.2541</f>
        <v>4308.485632</v>
      </c>
      <c r="J111" s="69"/>
    </row>
    <row r="112" spans="1:10" ht="15">
      <c r="A112" s="19" t="s">
        <v>83</v>
      </c>
      <c r="B112" s="78" t="s">
        <v>152</v>
      </c>
      <c r="C112" s="73" t="s">
        <v>55</v>
      </c>
      <c r="D112" s="80">
        <v>1</v>
      </c>
      <c r="E112" s="74">
        <v>600</v>
      </c>
      <c r="F112" s="74">
        <v>240</v>
      </c>
      <c r="G112" s="74">
        <f>(F112+E112)*D112</f>
        <v>840</v>
      </c>
      <c r="H112" s="75">
        <v>0.2541</v>
      </c>
      <c r="I112" s="83">
        <f>G112*1.2541</f>
        <v>1053.444</v>
      </c>
      <c r="J112" s="69"/>
    </row>
    <row r="113" spans="1:10" ht="15.75">
      <c r="A113" s="19"/>
      <c r="B113" s="85" t="s">
        <v>20</v>
      </c>
      <c r="C113" s="76"/>
      <c r="D113" s="86"/>
      <c r="E113" s="77">
        <f>SUMPRODUCT(E110:E112,D110:D112)</f>
        <v>4785.6</v>
      </c>
      <c r="F113" s="77">
        <f>SUMPRODUCT(F110:F112,D110:D112)</f>
        <v>712.32</v>
      </c>
      <c r="G113" s="77">
        <f>SUM(G110:G112)</f>
        <v>5497.92</v>
      </c>
      <c r="H113" s="56"/>
      <c r="I113" s="77">
        <f>SUM(I110:I112)</f>
        <v>6894.941472</v>
      </c>
      <c r="J113" s="69"/>
    </row>
    <row r="114" spans="1:10" ht="18">
      <c r="A114" s="99"/>
      <c r="B114" s="26"/>
      <c r="C114" s="25"/>
      <c r="D114" s="28"/>
      <c r="E114" s="29"/>
      <c r="F114" s="29"/>
      <c r="G114" s="29"/>
      <c r="H114" s="56"/>
      <c r="I114" s="29"/>
      <c r="J114" s="69"/>
    </row>
    <row r="115" spans="1:10" ht="15.75">
      <c r="A115" s="31" t="s">
        <v>122</v>
      </c>
      <c r="B115" s="26" t="s">
        <v>64</v>
      </c>
      <c r="C115" s="15"/>
      <c r="D115" s="16" t="s">
        <v>15</v>
      </c>
      <c r="E115" s="17"/>
      <c r="F115" s="17"/>
      <c r="G115" s="17"/>
      <c r="H115" s="54"/>
      <c r="I115" s="17"/>
      <c r="J115" s="69"/>
    </row>
    <row r="116" spans="1:10" ht="15">
      <c r="A116" s="18" t="s">
        <v>123</v>
      </c>
      <c r="B116" s="78" t="s">
        <v>144</v>
      </c>
      <c r="C116" s="73" t="s">
        <v>55</v>
      </c>
      <c r="D116" s="80">
        <v>21</v>
      </c>
      <c r="E116" s="74">
        <v>138.73</v>
      </c>
      <c r="F116" s="74">
        <v>18</v>
      </c>
      <c r="G116" s="74">
        <f>(F116+E116)*D116</f>
        <v>3291.33</v>
      </c>
      <c r="H116" s="75">
        <v>0.2541</v>
      </c>
      <c r="I116" s="83">
        <f>G116*1.2541</f>
        <v>4127.656953</v>
      </c>
      <c r="J116" s="69"/>
    </row>
    <row r="117" spans="1:10" ht="15">
      <c r="A117" s="18" t="s">
        <v>124</v>
      </c>
      <c r="B117" s="78" t="s">
        <v>146</v>
      </c>
      <c r="C117" s="73" t="s">
        <v>68</v>
      </c>
      <c r="D117" s="80">
        <v>25</v>
      </c>
      <c r="E117" s="74">
        <v>42</v>
      </c>
      <c r="F117" s="74">
        <v>8.4</v>
      </c>
      <c r="G117" s="74">
        <f>(F117+E117)*D117</f>
        <v>1260</v>
      </c>
      <c r="H117" s="75">
        <v>0.175</v>
      </c>
      <c r="I117" s="74">
        <f>G117*1.175</f>
        <v>1480.5</v>
      </c>
      <c r="J117" s="69"/>
    </row>
    <row r="118" spans="1:10" ht="15">
      <c r="A118" s="18" t="s">
        <v>145</v>
      </c>
      <c r="B118" s="78" t="s">
        <v>147</v>
      </c>
      <c r="C118" s="73" t="s">
        <v>67</v>
      </c>
      <c r="D118" s="80">
        <v>70</v>
      </c>
      <c r="E118" s="74">
        <v>6.79</v>
      </c>
      <c r="F118" s="74">
        <v>1.8401</v>
      </c>
      <c r="G118" s="74">
        <f>(F118+E118)*D118</f>
        <v>604.1070000000001</v>
      </c>
      <c r="H118" s="75">
        <v>0.175</v>
      </c>
      <c r="I118" s="74">
        <f>G118*1.175</f>
        <v>709.8257250000001</v>
      </c>
      <c r="J118" s="69"/>
    </row>
    <row r="119" spans="1:10" ht="15">
      <c r="A119" s="18" t="s">
        <v>184</v>
      </c>
      <c r="B119" s="78" t="s">
        <v>8</v>
      </c>
      <c r="C119" s="73" t="s">
        <v>161</v>
      </c>
      <c r="D119" s="80">
        <v>1</v>
      </c>
      <c r="E119" s="74">
        <v>60</v>
      </c>
      <c r="F119" s="74">
        <v>760</v>
      </c>
      <c r="G119" s="74">
        <f>(F119+E119)*D119</f>
        <v>820</v>
      </c>
      <c r="H119" s="75">
        <v>0.2541</v>
      </c>
      <c r="I119" s="83">
        <f>G119*1.2541</f>
        <v>1028.362</v>
      </c>
      <c r="J119" s="69"/>
    </row>
    <row r="120" spans="1:10" ht="15.75">
      <c r="A120" s="30"/>
      <c r="B120" s="85" t="s">
        <v>20</v>
      </c>
      <c r="C120" s="76"/>
      <c r="D120" s="86" t="s">
        <v>15</v>
      </c>
      <c r="E120" s="77">
        <f>SUMPRODUCT(E116:E119,D116:D119)</f>
        <v>4498.63</v>
      </c>
      <c r="F120" s="77">
        <f>SUMPRODUCT(F116:F119,D116:D119)</f>
        <v>1476.807</v>
      </c>
      <c r="G120" s="77">
        <f>SUM(G116:G119)</f>
        <v>5975.437</v>
      </c>
      <c r="H120" s="56"/>
      <c r="I120" s="77">
        <f>SUM(I116:I119)</f>
        <v>7346.344678</v>
      </c>
      <c r="J120" s="69"/>
    </row>
    <row r="121" spans="1:10" ht="15.75">
      <c r="A121" s="19"/>
      <c r="B121" s="100"/>
      <c r="C121" s="101"/>
      <c r="D121" s="102"/>
      <c r="E121" s="103"/>
      <c r="F121" s="104"/>
      <c r="G121" s="29"/>
      <c r="H121" s="105"/>
      <c r="I121" s="106"/>
      <c r="J121" s="69"/>
    </row>
    <row r="122" spans="1:10" ht="16.5" thickBot="1">
      <c r="A122" s="64"/>
      <c r="B122" s="89"/>
      <c r="C122" s="62"/>
      <c r="D122" s="107" t="s">
        <v>15</v>
      </c>
      <c r="E122" s="63"/>
      <c r="F122" s="90"/>
      <c r="G122" s="90"/>
      <c r="H122" s="91"/>
      <c r="I122" s="63"/>
      <c r="J122" s="72"/>
    </row>
    <row r="123" spans="1:10" ht="17.25" thickBot="1" thickTop="1">
      <c r="A123" s="108"/>
      <c r="B123" s="109" t="s">
        <v>65</v>
      </c>
      <c r="C123" s="110"/>
      <c r="D123" s="111" t="s">
        <v>15</v>
      </c>
      <c r="E123" s="112">
        <f>E120+E113+E107+E100+E91+E86+E81+E69+E58+E52+E48+E34+E23</f>
        <v>49840.98</v>
      </c>
      <c r="F123" s="112">
        <f>F120+F113+F107+F100+F91+F86+F81+F69+F58+F52+F48+F34+F23</f>
        <v>31278.4262</v>
      </c>
      <c r="G123" s="112">
        <f>G120+G113+G107+G100+G91+G86+G81+G69+G58+G52+G48+G34+G23</f>
        <v>81119.4062</v>
      </c>
      <c r="H123" s="113"/>
      <c r="I123" s="112">
        <f>I120+I113+I107+I100+I91+I86+I81+I69+I58+I52+I48+I34+I23</f>
        <v>100375.93433672</v>
      </c>
      <c r="J123" s="114"/>
    </row>
    <row r="124" spans="1:9" ht="16.5" thickTop="1">
      <c r="A124" s="20"/>
      <c r="B124" s="21"/>
      <c r="C124" s="20"/>
      <c r="D124" s="22"/>
      <c r="E124" s="23"/>
      <c r="F124" s="23"/>
      <c r="G124" s="23"/>
      <c r="H124" s="57"/>
      <c r="I124" s="61"/>
    </row>
    <row r="125" spans="1:9" ht="15.75">
      <c r="A125" s="20"/>
      <c r="B125" s="21"/>
      <c r="C125" s="20"/>
      <c r="D125" s="22"/>
      <c r="E125" s="23"/>
      <c r="F125" s="23"/>
      <c r="G125" s="23"/>
      <c r="H125" s="57"/>
      <c r="I125" s="23"/>
    </row>
    <row r="126" spans="1:9" ht="15.75">
      <c r="A126" s="20"/>
      <c r="B126" s="21"/>
      <c r="C126" s="20"/>
      <c r="D126" s="22"/>
      <c r="E126" s="219"/>
      <c r="F126" s="219"/>
      <c r="G126" s="219"/>
      <c r="H126" s="58"/>
      <c r="I126" s="23"/>
    </row>
    <row r="127" spans="1:9" ht="15.75">
      <c r="A127" s="20"/>
      <c r="B127" s="21"/>
      <c r="C127" s="20"/>
      <c r="D127" s="22"/>
      <c r="E127" s="23"/>
      <c r="F127" s="23"/>
      <c r="G127" s="23"/>
      <c r="H127" s="57"/>
      <c r="I127" s="23"/>
    </row>
    <row r="128" spans="1:9" ht="15.75">
      <c r="A128" s="20"/>
      <c r="B128" s="224" t="s">
        <v>187</v>
      </c>
      <c r="C128" s="224"/>
      <c r="D128" s="218"/>
      <c r="E128" s="218"/>
      <c r="F128" s="218"/>
      <c r="G128" s="218"/>
      <c r="H128" s="59"/>
      <c r="I128" s="23"/>
    </row>
    <row r="129" spans="1:9" ht="18">
      <c r="A129" s="20"/>
      <c r="B129" s="12"/>
      <c r="C129" s="20"/>
      <c r="D129" s="22"/>
      <c r="E129" s="23"/>
      <c r="F129" s="23"/>
      <c r="G129" s="23"/>
      <c r="H129" s="57"/>
      <c r="I129" s="23"/>
    </row>
    <row r="130" spans="1:8" ht="15">
      <c r="A130" s="1"/>
      <c r="B130" s="2"/>
      <c r="C130" s="1"/>
      <c r="D130" s="3"/>
      <c r="E130" s="6"/>
      <c r="F130" s="10"/>
      <c r="G130" s="10"/>
      <c r="H130" s="60"/>
    </row>
    <row r="131" spans="1:9" ht="14.25">
      <c r="A131" s="1"/>
      <c r="B131" s="2"/>
      <c r="C131" s="1"/>
      <c r="D131" s="3"/>
      <c r="E131" s="6"/>
      <c r="F131" s="10"/>
      <c r="G131" s="10"/>
      <c r="H131" s="60"/>
      <c r="I131"/>
    </row>
    <row r="132" spans="1:9" ht="14.25">
      <c r="A132" s="1"/>
      <c r="B132" s="2"/>
      <c r="C132" s="1"/>
      <c r="D132" s="3"/>
      <c r="E132" s="6"/>
      <c r="F132" s="10"/>
      <c r="G132" s="10"/>
      <c r="H132" s="60"/>
      <c r="I132"/>
    </row>
    <row r="133" spans="1:9" ht="14.25">
      <c r="A133" s="1"/>
      <c r="B133" s="2"/>
      <c r="C133" s="1"/>
      <c r="D133" s="3"/>
      <c r="E133" s="6"/>
      <c r="F133" s="10"/>
      <c r="G133" s="10"/>
      <c r="H133" s="60"/>
      <c r="I133"/>
    </row>
    <row r="134" spans="1:9" ht="14.25">
      <c r="A134" s="1"/>
      <c r="B134" s="2"/>
      <c r="C134" s="1"/>
      <c r="D134" s="3"/>
      <c r="E134" s="6"/>
      <c r="F134" s="10"/>
      <c r="G134" s="10"/>
      <c r="H134" s="60"/>
      <c r="I134"/>
    </row>
    <row r="135" spans="1:9" ht="14.25">
      <c r="A135" s="1"/>
      <c r="B135" s="2"/>
      <c r="C135" s="1"/>
      <c r="D135" s="3"/>
      <c r="E135" s="6"/>
      <c r="F135" s="10"/>
      <c r="G135" s="10"/>
      <c r="H135" s="60"/>
      <c r="I135"/>
    </row>
    <row r="161" spans="1:10" s="65" customFormat="1" ht="15">
      <c r="A161"/>
      <c r="B161"/>
      <c r="C161"/>
      <c r="D161" s="4"/>
      <c r="E161" s="5"/>
      <c r="F161" s="5"/>
      <c r="G161" s="5"/>
      <c r="H161" s="51"/>
      <c r="I161" s="9"/>
      <c r="J161" s="66"/>
    </row>
    <row r="162" spans="1:10" s="65" customFormat="1" ht="15">
      <c r="A162"/>
      <c r="B162"/>
      <c r="C162"/>
      <c r="D162" s="4"/>
      <c r="E162" s="5"/>
      <c r="F162" s="5"/>
      <c r="G162" s="5"/>
      <c r="H162" s="51"/>
      <c r="I162" s="9"/>
      <c r="J162" s="66"/>
    </row>
    <row r="163" spans="1:10" s="65" customFormat="1" ht="15">
      <c r="A163"/>
      <c r="B163"/>
      <c r="C163"/>
      <c r="D163" s="4"/>
      <c r="E163" s="5"/>
      <c r="F163" s="5"/>
      <c r="G163" s="5"/>
      <c r="H163" s="51"/>
      <c r="I163" s="9"/>
      <c r="J163" s="66"/>
    </row>
    <row r="164" spans="1:10" s="65" customFormat="1" ht="15">
      <c r="A164"/>
      <c r="B164"/>
      <c r="C164"/>
      <c r="D164" s="4"/>
      <c r="E164" s="5"/>
      <c r="F164" s="5"/>
      <c r="G164" s="5"/>
      <c r="H164" s="51"/>
      <c r="I164" s="9"/>
      <c r="J164" s="66"/>
    </row>
    <row r="165" spans="1:10" s="65" customFormat="1" ht="15">
      <c r="A165"/>
      <c r="B165"/>
      <c r="C165"/>
      <c r="D165" s="4"/>
      <c r="E165" s="5"/>
      <c r="F165" s="5"/>
      <c r="G165" s="5"/>
      <c r="H165" s="51"/>
      <c r="I165" s="9"/>
      <c r="J165" s="66"/>
    </row>
    <row r="166" spans="1:10" s="65" customFormat="1" ht="15">
      <c r="A166"/>
      <c r="B166"/>
      <c r="C166"/>
      <c r="D166" s="4"/>
      <c r="E166" s="5"/>
      <c r="F166" s="5"/>
      <c r="G166" s="5"/>
      <c r="H166" s="51"/>
      <c r="I166" s="9"/>
      <c r="J166" s="66"/>
    </row>
    <row r="167" spans="1:10" s="65" customFormat="1" ht="15">
      <c r="A167"/>
      <c r="B167"/>
      <c r="C167"/>
      <c r="D167" s="4"/>
      <c r="E167" s="5"/>
      <c r="F167" s="5"/>
      <c r="G167" s="5"/>
      <c r="H167" s="51"/>
      <c r="I167" s="9"/>
      <c r="J167" s="66"/>
    </row>
    <row r="168" spans="1:10" s="65" customFormat="1" ht="15">
      <c r="A168"/>
      <c r="B168"/>
      <c r="C168"/>
      <c r="D168" s="4"/>
      <c r="E168" s="5"/>
      <c r="F168" s="5"/>
      <c r="G168" s="5"/>
      <c r="H168" s="51"/>
      <c r="I168" s="9"/>
      <c r="J168" s="66"/>
    </row>
    <row r="169" spans="1:10" s="65" customFormat="1" ht="15">
      <c r="A169"/>
      <c r="B169"/>
      <c r="C169"/>
      <c r="D169" s="4"/>
      <c r="E169" s="5"/>
      <c r="F169" s="5"/>
      <c r="G169" s="5"/>
      <c r="H169" s="51"/>
      <c r="I169" s="9"/>
      <c r="J169" s="66"/>
    </row>
    <row r="170" spans="1:10" s="65" customFormat="1" ht="15">
      <c r="A170"/>
      <c r="B170"/>
      <c r="C170"/>
      <c r="D170" s="4"/>
      <c r="E170" s="5"/>
      <c r="F170" s="5"/>
      <c r="G170" s="5"/>
      <c r="H170" s="51"/>
      <c r="I170" s="9"/>
      <c r="J170" s="66"/>
    </row>
    <row r="171" spans="1:10" s="65" customFormat="1" ht="15">
      <c r="A171"/>
      <c r="B171"/>
      <c r="C171"/>
      <c r="D171" s="4"/>
      <c r="E171" s="5"/>
      <c r="F171" s="5"/>
      <c r="G171" s="5"/>
      <c r="H171" s="51"/>
      <c r="I171" s="9"/>
      <c r="J171" s="66"/>
    </row>
    <row r="172" spans="1:10" s="65" customFormat="1" ht="15">
      <c r="A172"/>
      <c r="B172"/>
      <c r="C172"/>
      <c r="D172" s="4"/>
      <c r="E172" s="5"/>
      <c r="F172" s="5"/>
      <c r="G172" s="5"/>
      <c r="H172" s="51"/>
      <c r="I172" s="9"/>
      <c r="J172" s="66"/>
    </row>
    <row r="173" spans="1:10" s="65" customFormat="1" ht="15">
      <c r="A173"/>
      <c r="B173"/>
      <c r="C173"/>
      <c r="D173" s="4"/>
      <c r="E173" s="5"/>
      <c r="F173" s="5"/>
      <c r="G173" s="5"/>
      <c r="H173" s="51"/>
      <c r="I173" s="9"/>
      <c r="J173" s="66"/>
    </row>
    <row r="174" spans="1:10" s="65" customFormat="1" ht="15">
      <c r="A174"/>
      <c r="B174"/>
      <c r="C174"/>
      <c r="D174" s="4"/>
      <c r="E174" s="5"/>
      <c r="F174" s="5"/>
      <c r="G174" s="5"/>
      <c r="H174" s="51"/>
      <c r="I174" s="9"/>
      <c r="J174" s="66"/>
    </row>
    <row r="175" spans="1:10" s="65" customFormat="1" ht="15">
      <c r="A175"/>
      <c r="B175"/>
      <c r="C175"/>
      <c r="D175" s="4"/>
      <c r="E175" s="5"/>
      <c r="F175" s="5"/>
      <c r="G175" s="5"/>
      <c r="H175" s="51"/>
      <c r="I175" s="9"/>
      <c r="J175" s="66"/>
    </row>
    <row r="176" spans="1:10" s="65" customFormat="1" ht="15">
      <c r="A176"/>
      <c r="B176"/>
      <c r="C176"/>
      <c r="D176" s="4"/>
      <c r="E176" s="5"/>
      <c r="F176" s="5"/>
      <c r="G176" s="5"/>
      <c r="H176" s="51"/>
      <c r="I176" s="9"/>
      <c r="J176" s="66"/>
    </row>
    <row r="177" spans="1:10" s="65" customFormat="1" ht="15">
      <c r="A177"/>
      <c r="B177"/>
      <c r="C177"/>
      <c r="D177" s="4"/>
      <c r="E177" s="5"/>
      <c r="F177" s="5"/>
      <c r="G177" s="5"/>
      <c r="H177" s="51"/>
      <c r="I177" s="9"/>
      <c r="J177" s="66"/>
    </row>
    <row r="178" spans="1:10" s="65" customFormat="1" ht="15">
      <c r="A178"/>
      <c r="B178"/>
      <c r="C178"/>
      <c r="D178" s="4"/>
      <c r="E178" s="5"/>
      <c r="F178" s="5"/>
      <c r="G178" s="5"/>
      <c r="H178" s="51"/>
      <c r="I178" s="9"/>
      <c r="J178" s="66"/>
    </row>
    <row r="179" spans="1:10" s="65" customFormat="1" ht="15">
      <c r="A179"/>
      <c r="B179"/>
      <c r="C179"/>
      <c r="D179" s="4"/>
      <c r="E179" s="5"/>
      <c r="F179" s="5"/>
      <c r="G179" s="5"/>
      <c r="H179" s="51"/>
      <c r="I179" s="9"/>
      <c r="J179" s="66"/>
    </row>
    <row r="180" spans="1:10" s="65" customFormat="1" ht="15">
      <c r="A180"/>
      <c r="B180"/>
      <c r="C180"/>
      <c r="D180" s="4"/>
      <c r="E180" s="5"/>
      <c r="F180" s="5"/>
      <c r="G180" s="5"/>
      <c r="H180" s="51"/>
      <c r="I180" s="9"/>
      <c r="J180" s="66"/>
    </row>
    <row r="181" spans="1:10" s="65" customFormat="1" ht="15">
      <c r="A181"/>
      <c r="B181"/>
      <c r="C181"/>
      <c r="D181" s="4"/>
      <c r="E181" s="5"/>
      <c r="F181" s="5"/>
      <c r="G181" s="5"/>
      <c r="H181" s="51"/>
      <c r="I181" s="9"/>
      <c r="J181" s="66"/>
    </row>
    <row r="182" spans="1:10" s="65" customFormat="1" ht="15">
      <c r="A182"/>
      <c r="B182"/>
      <c r="C182"/>
      <c r="D182" s="4"/>
      <c r="E182" s="5"/>
      <c r="F182" s="5"/>
      <c r="G182" s="5"/>
      <c r="H182" s="51"/>
      <c r="I182" s="9"/>
      <c r="J182" s="66"/>
    </row>
    <row r="183" spans="1:10" s="65" customFormat="1" ht="15">
      <c r="A183"/>
      <c r="B183"/>
      <c r="C183"/>
      <c r="D183" s="4"/>
      <c r="E183" s="5"/>
      <c r="F183" s="5"/>
      <c r="G183" s="5"/>
      <c r="H183" s="51"/>
      <c r="I183" s="9"/>
      <c r="J183" s="66"/>
    </row>
    <row r="184" spans="1:10" s="65" customFormat="1" ht="15">
      <c r="A184"/>
      <c r="B184"/>
      <c r="C184"/>
      <c r="D184" s="4"/>
      <c r="E184" s="5"/>
      <c r="F184" s="5"/>
      <c r="G184" s="5"/>
      <c r="H184" s="51"/>
      <c r="I184" s="9"/>
      <c r="J184" s="66"/>
    </row>
    <row r="185" spans="1:10" s="65" customFormat="1" ht="15">
      <c r="A185"/>
      <c r="B185"/>
      <c r="C185"/>
      <c r="D185" s="4"/>
      <c r="E185" s="5"/>
      <c r="F185" s="5"/>
      <c r="G185" s="5"/>
      <c r="H185" s="51"/>
      <c r="I185" s="9"/>
      <c r="J185" s="66"/>
    </row>
    <row r="186" spans="1:10" s="65" customFormat="1" ht="15">
      <c r="A186"/>
      <c r="B186"/>
      <c r="C186"/>
      <c r="D186" s="4"/>
      <c r="E186" s="5"/>
      <c r="F186" s="5"/>
      <c r="G186" s="5"/>
      <c r="H186" s="51"/>
      <c r="I186" s="9"/>
      <c r="J186" s="66"/>
    </row>
    <row r="187" spans="1:10" s="65" customFormat="1" ht="15">
      <c r="A187"/>
      <c r="B187"/>
      <c r="C187"/>
      <c r="D187" s="4"/>
      <c r="E187" s="5"/>
      <c r="F187" s="5"/>
      <c r="G187" s="5"/>
      <c r="H187" s="51"/>
      <c r="I187" s="9"/>
      <c r="J187" s="66"/>
    </row>
    <row r="188" spans="1:10" s="65" customFormat="1" ht="15">
      <c r="A188"/>
      <c r="B188"/>
      <c r="C188"/>
      <c r="D188" s="4"/>
      <c r="E188" s="5"/>
      <c r="F188" s="5"/>
      <c r="G188" s="5"/>
      <c r="H188" s="51"/>
      <c r="I188" s="9"/>
      <c r="J188" s="66"/>
    </row>
    <row r="189" spans="1:10" s="65" customFormat="1" ht="15">
      <c r="A189"/>
      <c r="B189"/>
      <c r="C189"/>
      <c r="D189" s="4"/>
      <c r="E189" s="5"/>
      <c r="F189" s="5"/>
      <c r="G189" s="5"/>
      <c r="H189" s="51"/>
      <c r="I189" s="9"/>
      <c r="J189" s="66"/>
    </row>
    <row r="190" spans="1:10" s="65" customFormat="1" ht="15">
      <c r="A190"/>
      <c r="B190"/>
      <c r="C190"/>
      <c r="D190" s="4"/>
      <c r="E190" s="5"/>
      <c r="F190" s="5"/>
      <c r="G190" s="5"/>
      <c r="H190" s="51"/>
      <c r="I190" s="9"/>
      <c r="J190" s="66"/>
    </row>
    <row r="191" spans="1:10" s="65" customFormat="1" ht="15">
      <c r="A191"/>
      <c r="B191"/>
      <c r="C191"/>
      <c r="D191" s="4"/>
      <c r="E191" s="5"/>
      <c r="F191" s="5"/>
      <c r="G191" s="5"/>
      <c r="H191" s="51"/>
      <c r="I191" s="9"/>
      <c r="J191" s="66"/>
    </row>
    <row r="192" spans="1:10" s="65" customFormat="1" ht="15">
      <c r="A192"/>
      <c r="B192"/>
      <c r="C192"/>
      <c r="D192" s="4"/>
      <c r="E192" s="5"/>
      <c r="F192" s="5"/>
      <c r="G192" s="5"/>
      <c r="H192" s="51"/>
      <c r="I192" s="9"/>
      <c r="J192" s="66"/>
    </row>
    <row r="193" spans="1:10" s="65" customFormat="1" ht="15">
      <c r="A193"/>
      <c r="B193"/>
      <c r="C193"/>
      <c r="D193" s="4"/>
      <c r="E193" s="5"/>
      <c r="F193" s="5"/>
      <c r="G193" s="5"/>
      <c r="H193" s="51"/>
      <c r="I193" s="9"/>
      <c r="J193" s="66"/>
    </row>
    <row r="194" spans="1:10" s="65" customFormat="1" ht="15">
      <c r="A194"/>
      <c r="B194"/>
      <c r="C194"/>
      <c r="D194" s="4"/>
      <c r="E194" s="5"/>
      <c r="F194" s="5"/>
      <c r="G194" s="5"/>
      <c r="H194" s="51"/>
      <c r="I194" s="9"/>
      <c r="J194" s="66"/>
    </row>
    <row r="195" spans="1:10" s="65" customFormat="1" ht="15">
      <c r="A195"/>
      <c r="B195"/>
      <c r="C195"/>
      <c r="D195" s="4"/>
      <c r="E195" s="5"/>
      <c r="F195" s="5"/>
      <c r="G195" s="5"/>
      <c r="H195" s="51"/>
      <c r="I195" s="9"/>
      <c r="J195" s="66"/>
    </row>
    <row r="196" spans="1:10" s="65" customFormat="1" ht="15">
      <c r="A196"/>
      <c r="B196"/>
      <c r="C196"/>
      <c r="D196" s="4"/>
      <c r="E196" s="5"/>
      <c r="F196" s="5"/>
      <c r="G196" s="5"/>
      <c r="H196" s="51"/>
      <c r="I196" s="9"/>
      <c r="J196" s="66"/>
    </row>
    <row r="197" spans="1:10" s="65" customFormat="1" ht="15">
      <c r="A197"/>
      <c r="B197"/>
      <c r="C197"/>
      <c r="D197" s="4"/>
      <c r="E197" s="5"/>
      <c r="F197" s="5"/>
      <c r="G197" s="5"/>
      <c r="H197" s="51"/>
      <c r="I197" s="9"/>
      <c r="J197" s="66"/>
    </row>
    <row r="198" spans="1:10" s="2" customFormat="1" ht="15">
      <c r="A198"/>
      <c r="B198"/>
      <c r="C198"/>
      <c r="D198" s="4"/>
      <c r="E198" s="5"/>
      <c r="F198" s="5"/>
      <c r="G198" s="5"/>
      <c r="H198" s="51"/>
      <c r="I198" s="9"/>
      <c r="J198" s="66"/>
    </row>
    <row r="200" spans="1:10" s="27" customFormat="1" ht="15">
      <c r="A200"/>
      <c r="B200"/>
      <c r="C200"/>
      <c r="D200" s="4"/>
      <c r="E200" s="5"/>
      <c r="F200" s="5"/>
      <c r="G200" s="5"/>
      <c r="H200" s="51"/>
      <c r="I200" s="9"/>
      <c r="J200" s="66"/>
    </row>
    <row r="205" spans="1:10" s="27" customFormat="1" ht="15">
      <c r="A205"/>
      <c r="B205"/>
      <c r="C205"/>
      <c r="D205" s="4"/>
      <c r="E205" s="5"/>
      <c r="F205" s="5"/>
      <c r="G205" s="5"/>
      <c r="H205" s="51"/>
      <c r="I205" s="9"/>
      <c r="J205" s="66"/>
    </row>
    <row r="210" spans="1:10" s="27" customFormat="1" ht="15">
      <c r="A210"/>
      <c r="B210"/>
      <c r="C210"/>
      <c r="D210" s="4"/>
      <c r="E210" s="5"/>
      <c r="F210" s="5"/>
      <c r="G210" s="5"/>
      <c r="H210" s="51"/>
      <c r="I210" s="9"/>
      <c r="J210" s="66"/>
    </row>
    <row r="219" spans="1:10" s="27" customFormat="1" ht="15">
      <c r="A219"/>
      <c r="B219"/>
      <c r="C219"/>
      <c r="D219" s="4"/>
      <c r="E219" s="5"/>
      <c r="F219" s="5"/>
      <c r="G219" s="5"/>
      <c r="H219" s="51"/>
      <c r="I219" s="9"/>
      <c r="J219" s="66"/>
    </row>
    <row r="234" spans="1:10" s="65" customFormat="1" ht="15">
      <c r="A234"/>
      <c r="B234"/>
      <c r="C234"/>
      <c r="D234" s="4"/>
      <c r="E234" s="5"/>
      <c r="F234" s="5"/>
      <c r="G234" s="5"/>
      <c r="H234" s="51"/>
      <c r="I234" s="9"/>
      <c r="J234" s="66"/>
    </row>
    <row r="235" spans="1:10" s="65" customFormat="1" ht="15">
      <c r="A235"/>
      <c r="B235"/>
      <c r="C235"/>
      <c r="D235" s="4"/>
      <c r="E235" s="5"/>
      <c r="F235" s="5"/>
      <c r="G235" s="5"/>
      <c r="H235" s="51"/>
      <c r="I235" s="9"/>
      <c r="J235" s="66"/>
    </row>
    <row r="236" spans="1:10" s="65" customFormat="1" ht="15">
      <c r="A236"/>
      <c r="B236"/>
      <c r="C236"/>
      <c r="D236" s="4"/>
      <c r="E236" s="5"/>
      <c r="F236" s="5"/>
      <c r="G236" s="5"/>
      <c r="H236" s="51"/>
      <c r="I236" s="9"/>
      <c r="J236" s="66"/>
    </row>
    <row r="237" spans="1:10" s="65" customFormat="1" ht="15">
      <c r="A237"/>
      <c r="B237"/>
      <c r="C237"/>
      <c r="D237" s="4"/>
      <c r="E237" s="5"/>
      <c r="F237" s="5"/>
      <c r="G237" s="5"/>
      <c r="H237" s="51"/>
      <c r="I237" s="9"/>
      <c r="J237" s="66"/>
    </row>
    <row r="238" spans="1:10" s="65" customFormat="1" ht="15">
      <c r="A238"/>
      <c r="B238"/>
      <c r="C238"/>
      <c r="D238" s="4"/>
      <c r="E238" s="5"/>
      <c r="F238" s="5"/>
      <c r="G238" s="5"/>
      <c r="H238" s="51"/>
      <c r="I238" s="9"/>
      <c r="J238" s="66"/>
    </row>
    <row r="239" spans="1:10" s="65" customFormat="1" ht="15">
      <c r="A239"/>
      <c r="B239"/>
      <c r="C239"/>
      <c r="D239" s="4"/>
      <c r="E239" s="5"/>
      <c r="F239" s="5"/>
      <c r="G239" s="5"/>
      <c r="H239" s="51"/>
      <c r="I239" s="9"/>
      <c r="J239" s="66"/>
    </row>
    <row r="240" spans="1:10" s="65" customFormat="1" ht="15">
      <c r="A240"/>
      <c r="B240"/>
      <c r="C240"/>
      <c r="D240" s="4"/>
      <c r="E240" s="5"/>
      <c r="F240" s="5"/>
      <c r="G240" s="5"/>
      <c r="H240" s="51"/>
      <c r="I240" s="9"/>
      <c r="J240" s="66"/>
    </row>
    <row r="241" spans="1:10" s="65" customFormat="1" ht="15">
      <c r="A241"/>
      <c r="B241"/>
      <c r="C241"/>
      <c r="D241" s="4"/>
      <c r="E241" s="5"/>
      <c r="F241" s="5"/>
      <c r="G241" s="5"/>
      <c r="H241" s="51"/>
      <c r="I241" s="9"/>
      <c r="J241" s="66"/>
    </row>
    <row r="242" spans="1:10" s="65" customFormat="1" ht="15">
      <c r="A242"/>
      <c r="B242"/>
      <c r="C242"/>
      <c r="D242" s="4"/>
      <c r="E242" s="5"/>
      <c r="F242" s="5"/>
      <c r="G242" s="5"/>
      <c r="H242" s="51"/>
      <c r="I242" s="9"/>
      <c r="J242" s="66"/>
    </row>
    <row r="243" spans="1:10" s="65" customFormat="1" ht="15">
      <c r="A243"/>
      <c r="B243"/>
      <c r="C243"/>
      <c r="D243" s="4"/>
      <c r="E243" s="5"/>
      <c r="F243" s="5"/>
      <c r="G243" s="5"/>
      <c r="H243" s="51"/>
      <c r="I243" s="9"/>
      <c r="J243" s="66"/>
    </row>
    <row r="244" spans="1:10" s="65" customFormat="1" ht="15">
      <c r="A244"/>
      <c r="B244"/>
      <c r="C244"/>
      <c r="D244" s="4"/>
      <c r="E244" s="5"/>
      <c r="F244" s="5"/>
      <c r="G244" s="5"/>
      <c r="H244" s="51"/>
      <c r="I244" s="9"/>
      <c r="J244" s="66"/>
    </row>
    <row r="245" spans="1:10" s="65" customFormat="1" ht="15">
      <c r="A245"/>
      <c r="B245"/>
      <c r="C245"/>
      <c r="D245" s="4"/>
      <c r="E245" s="5"/>
      <c r="F245" s="5"/>
      <c r="G245" s="5"/>
      <c r="H245" s="51"/>
      <c r="I245" s="9"/>
      <c r="J245" s="66"/>
    </row>
    <row r="246" spans="1:10" s="65" customFormat="1" ht="15">
      <c r="A246"/>
      <c r="B246"/>
      <c r="C246"/>
      <c r="D246" s="4"/>
      <c r="E246" s="5"/>
      <c r="F246" s="5"/>
      <c r="G246" s="5"/>
      <c r="H246" s="51"/>
      <c r="I246" s="9"/>
      <c r="J246" s="66"/>
    </row>
    <row r="247" spans="1:10" s="65" customFormat="1" ht="15">
      <c r="A247"/>
      <c r="B247"/>
      <c r="C247"/>
      <c r="D247" s="4"/>
      <c r="E247" s="5"/>
      <c r="F247" s="5"/>
      <c r="G247" s="5"/>
      <c r="H247" s="51"/>
      <c r="I247" s="9"/>
      <c r="J247" s="66"/>
    </row>
    <row r="248" spans="1:10" s="65" customFormat="1" ht="15">
      <c r="A248"/>
      <c r="B248"/>
      <c r="C248"/>
      <c r="D248" s="4"/>
      <c r="E248" s="5"/>
      <c r="F248" s="5"/>
      <c r="G248" s="5"/>
      <c r="H248" s="51"/>
      <c r="I248" s="9"/>
      <c r="J248" s="66"/>
    </row>
    <row r="249" spans="1:10" s="65" customFormat="1" ht="15">
      <c r="A249"/>
      <c r="B249"/>
      <c r="C249"/>
      <c r="D249" s="4"/>
      <c r="E249" s="5"/>
      <c r="F249" s="5"/>
      <c r="G249" s="5"/>
      <c r="H249" s="51"/>
      <c r="I249" s="9"/>
      <c r="J249" s="66"/>
    </row>
    <row r="250" spans="1:10" s="65" customFormat="1" ht="15">
      <c r="A250"/>
      <c r="B250"/>
      <c r="C250"/>
      <c r="D250" s="4"/>
      <c r="E250" s="5"/>
      <c r="F250" s="5"/>
      <c r="G250" s="5"/>
      <c r="H250" s="51"/>
      <c r="I250" s="9"/>
      <c r="J250" s="66"/>
    </row>
    <row r="251" spans="1:10" s="65" customFormat="1" ht="15">
      <c r="A251"/>
      <c r="B251"/>
      <c r="C251"/>
      <c r="D251" s="4"/>
      <c r="E251" s="5"/>
      <c r="F251" s="5"/>
      <c r="G251" s="5"/>
      <c r="H251" s="51"/>
      <c r="I251" s="9"/>
      <c r="J251" s="66"/>
    </row>
    <row r="252" spans="1:10" s="65" customFormat="1" ht="15">
      <c r="A252"/>
      <c r="B252"/>
      <c r="C252"/>
      <c r="D252" s="4"/>
      <c r="E252" s="5"/>
      <c r="F252" s="5"/>
      <c r="G252" s="5"/>
      <c r="H252" s="51"/>
      <c r="I252" s="9"/>
      <c r="J252" s="66"/>
    </row>
    <row r="255" spans="1:10" s="27" customFormat="1" ht="15">
      <c r="A255"/>
      <c r="B255"/>
      <c r="C255"/>
      <c r="D255" s="4"/>
      <c r="E255" s="5"/>
      <c r="F255" s="5"/>
      <c r="G255" s="5"/>
      <c r="H255" s="51"/>
      <c r="I255" s="9"/>
      <c r="J255" s="66"/>
    </row>
    <row r="261" ht="15" hidden="1"/>
  </sheetData>
  <sheetProtection/>
  <mergeCells count="7">
    <mergeCell ref="A7:J7"/>
    <mergeCell ref="A9:J9"/>
    <mergeCell ref="A10:J10"/>
    <mergeCell ref="D128:G128"/>
    <mergeCell ref="E126:G126"/>
    <mergeCell ref="B128:C128"/>
    <mergeCell ref="A8:L8"/>
  </mergeCells>
  <printOptions horizontalCentered="1"/>
  <pageMargins left="0" right="0" top="0.3937007874015748" bottom="0" header="0.3937007874015748" footer="0"/>
  <pageSetup horizontalDpi="300" verticalDpi="300" orientation="landscape" paperSize="9" scale="77" r:id="rId1"/>
  <rowBreaks count="2" manualBreakCount="2">
    <brk id="52" max="9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L143"/>
  <sheetViews>
    <sheetView view="pageBreakPreview" zoomScale="76" zoomScaleSheetLayoutView="76" zoomScalePageLayoutView="0" workbookViewId="0" topLeftCell="A7">
      <pane ySplit="7" topLeftCell="A96" activePane="bottomLeft" state="frozen"/>
      <selection pane="topLeft" activeCell="E35" sqref="E35:F45"/>
      <selection pane="bottomLeft" activeCell="B129" sqref="B129:C129"/>
    </sheetView>
  </sheetViews>
  <sheetFormatPr defaultColWidth="9.140625" defaultRowHeight="12.75"/>
  <cols>
    <col min="1" max="1" width="7.421875" style="7" customWidth="1"/>
    <col min="2" max="2" width="51.28125" style="34" customWidth="1"/>
    <col min="3" max="3" width="12.7109375" style="7" hidden="1" customWidth="1"/>
    <col min="4" max="4" width="16.7109375" style="7" customWidth="1"/>
    <col min="5" max="5" width="16.7109375" style="13" customWidth="1"/>
    <col min="6" max="6" width="16.57421875" style="13" customWidth="1"/>
    <col min="7" max="7" width="14.7109375" style="8" customWidth="1"/>
    <col min="8" max="10" width="14.7109375" style="13" customWidth="1"/>
    <col min="11" max="11" width="16.7109375" style="33" customWidth="1"/>
    <col min="12" max="12" width="9.28125" style="0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spans="1:11" ht="19.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2" ht="19.5" customHeight="1">
      <c r="A8" s="223" t="s">
        <v>186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1" ht="19.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19.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9.5" customHeight="1" thickBo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s="11" customFormat="1" ht="15" customHeight="1" thickBot="1" thickTop="1">
      <c r="A12" s="127" t="s">
        <v>9</v>
      </c>
      <c r="B12" s="128" t="s">
        <v>10</v>
      </c>
      <c r="C12" s="129"/>
      <c r="D12" s="129" t="s">
        <v>93</v>
      </c>
      <c r="E12" s="130" t="s">
        <v>94</v>
      </c>
      <c r="F12" s="130" t="s">
        <v>72</v>
      </c>
      <c r="G12" s="221" t="s">
        <v>73</v>
      </c>
      <c r="H12" s="222"/>
      <c r="I12" s="222"/>
      <c r="J12" s="222"/>
      <c r="K12" s="130" t="s">
        <v>72</v>
      </c>
    </row>
    <row r="13" spans="1:11" s="11" customFormat="1" ht="15" customHeight="1" thickBot="1" thickTop="1">
      <c r="A13" s="131"/>
      <c r="B13" s="132"/>
      <c r="C13" s="133"/>
      <c r="D13" s="133"/>
      <c r="E13" s="134"/>
      <c r="F13" s="134"/>
      <c r="G13" s="135">
        <v>1</v>
      </c>
      <c r="H13" s="135">
        <v>2</v>
      </c>
      <c r="I13" s="135">
        <v>3</v>
      </c>
      <c r="J13" s="135">
        <v>4</v>
      </c>
      <c r="K13" s="136"/>
    </row>
    <row r="14" spans="1:11" s="11" customFormat="1" ht="15" customHeight="1">
      <c r="A14" s="137" t="s">
        <v>13</v>
      </c>
      <c r="B14" s="138" t="s">
        <v>14</v>
      </c>
      <c r="C14" s="139"/>
      <c r="D14" s="139"/>
      <c r="E14" s="140"/>
      <c r="F14" s="141"/>
      <c r="G14" s="142"/>
      <c r="H14" s="141" t="s">
        <v>15</v>
      </c>
      <c r="I14" s="141" t="s">
        <v>15</v>
      </c>
      <c r="J14" s="143"/>
      <c r="K14" s="144"/>
    </row>
    <row r="15" spans="1:11" s="11" customFormat="1" ht="15" customHeight="1">
      <c r="A15" s="81" t="s">
        <v>16</v>
      </c>
      <c r="B15" s="78" t="s">
        <v>163</v>
      </c>
      <c r="C15" s="82">
        <v>2</v>
      </c>
      <c r="D15" s="126">
        <v>775</v>
      </c>
      <c r="E15" s="126">
        <v>30</v>
      </c>
      <c r="F15" s="145">
        <f>(E15+D15)*C15*1.175</f>
        <v>1891.75</v>
      </c>
      <c r="G15" s="146">
        <v>1</v>
      </c>
      <c r="H15" s="146"/>
      <c r="I15" s="146"/>
      <c r="J15" s="147"/>
      <c r="K15" s="148">
        <f aca="true" t="shared" si="0" ref="K15:K25">J15+I15+H15+G15</f>
        <v>1</v>
      </c>
    </row>
    <row r="16" spans="1:11" s="11" customFormat="1" ht="15" customHeight="1">
      <c r="A16" s="81" t="s">
        <v>17</v>
      </c>
      <c r="B16" s="78" t="s">
        <v>164</v>
      </c>
      <c r="C16" s="82">
        <v>300</v>
      </c>
      <c r="D16" s="126">
        <v>0</v>
      </c>
      <c r="E16" s="126">
        <v>0.4</v>
      </c>
      <c r="F16" s="145">
        <f>(E16+D16)*C16*1.2541</f>
        <v>150.492</v>
      </c>
      <c r="G16" s="146">
        <v>1</v>
      </c>
      <c r="H16" s="146"/>
      <c r="I16" s="146"/>
      <c r="J16" s="147"/>
      <c r="K16" s="148">
        <f t="shared" si="0"/>
        <v>1</v>
      </c>
    </row>
    <row r="17" spans="1:11" s="11" customFormat="1" ht="15" customHeight="1">
      <c r="A17" s="81" t="s">
        <v>18</v>
      </c>
      <c r="B17" s="78" t="s">
        <v>165</v>
      </c>
      <c r="C17" s="82">
        <v>60</v>
      </c>
      <c r="D17" s="126">
        <v>50</v>
      </c>
      <c r="E17" s="126">
        <v>36</v>
      </c>
      <c r="F17" s="145">
        <f>(E17+D17)*C17*1.175</f>
        <v>6063</v>
      </c>
      <c r="G17" s="146">
        <v>1</v>
      </c>
      <c r="H17" s="146"/>
      <c r="I17" s="146"/>
      <c r="J17" s="147"/>
      <c r="K17" s="148">
        <f t="shared" si="0"/>
        <v>1</v>
      </c>
    </row>
    <row r="18" spans="1:11" s="11" customFormat="1" ht="15" customHeight="1">
      <c r="A18" s="81" t="s">
        <v>19</v>
      </c>
      <c r="B18" s="78" t="s">
        <v>166</v>
      </c>
      <c r="C18" s="82">
        <v>1</v>
      </c>
      <c r="D18" s="126">
        <v>380</v>
      </c>
      <c r="E18" s="126">
        <v>70</v>
      </c>
      <c r="F18" s="145">
        <f>(E18+D18)*C18*1.175</f>
        <v>528.75</v>
      </c>
      <c r="G18" s="146">
        <v>1</v>
      </c>
      <c r="H18" s="146"/>
      <c r="I18" s="146"/>
      <c r="J18" s="147"/>
      <c r="K18" s="148">
        <f t="shared" si="0"/>
        <v>1</v>
      </c>
    </row>
    <row r="19" spans="1:11" s="11" customFormat="1" ht="15" customHeight="1">
      <c r="A19" s="81" t="s">
        <v>6</v>
      </c>
      <c r="B19" s="78" t="s">
        <v>167</v>
      </c>
      <c r="C19" s="82">
        <v>1</v>
      </c>
      <c r="D19" s="126">
        <v>461.17</v>
      </c>
      <c r="E19" s="126">
        <v>70</v>
      </c>
      <c r="F19" s="145">
        <f>(E19+D19)*C19*1.175</f>
        <v>624.1247500000001</v>
      </c>
      <c r="G19" s="146">
        <v>1</v>
      </c>
      <c r="H19" s="146"/>
      <c r="I19" s="146"/>
      <c r="J19" s="147"/>
      <c r="K19" s="148">
        <f t="shared" si="0"/>
        <v>1</v>
      </c>
    </row>
    <row r="20" spans="1:11" s="11" customFormat="1" ht="15" customHeight="1">
      <c r="A20" s="81" t="s">
        <v>7</v>
      </c>
      <c r="B20" s="78" t="s">
        <v>168</v>
      </c>
      <c r="C20" s="82">
        <v>65</v>
      </c>
      <c r="D20" s="126">
        <v>0</v>
      </c>
      <c r="E20" s="126">
        <v>1</v>
      </c>
      <c r="F20" s="145">
        <f>(E20+D20)*C20*1.175</f>
        <v>76.375</v>
      </c>
      <c r="G20" s="146">
        <v>1</v>
      </c>
      <c r="H20" s="146"/>
      <c r="I20" s="146"/>
      <c r="J20" s="147"/>
      <c r="K20" s="148">
        <f t="shared" si="0"/>
        <v>1</v>
      </c>
    </row>
    <row r="21" spans="1:11" s="11" customFormat="1" ht="15" customHeight="1">
      <c r="A21" s="81" t="s">
        <v>173</v>
      </c>
      <c r="B21" s="78" t="s">
        <v>169</v>
      </c>
      <c r="C21" s="82">
        <v>64</v>
      </c>
      <c r="D21" s="126">
        <v>31.29</v>
      </c>
      <c r="E21" s="126">
        <v>2.3</v>
      </c>
      <c r="F21" s="145">
        <f>(E21+D21)*C21*1.2541</f>
        <v>2696.0140159999996</v>
      </c>
      <c r="G21" s="146">
        <v>1</v>
      </c>
      <c r="H21" s="146"/>
      <c r="I21" s="146"/>
      <c r="J21" s="147"/>
      <c r="K21" s="148">
        <f t="shared" si="0"/>
        <v>1</v>
      </c>
    </row>
    <row r="22" spans="1:11" s="11" customFormat="1" ht="15" customHeight="1">
      <c r="A22" s="81" t="s">
        <v>174</v>
      </c>
      <c r="B22" s="78" t="s">
        <v>170</v>
      </c>
      <c r="C22" s="82">
        <v>64</v>
      </c>
      <c r="D22" s="126">
        <v>3.2</v>
      </c>
      <c r="E22" s="126">
        <v>0.8</v>
      </c>
      <c r="F22" s="145">
        <f>(E22+D22)*C22*1.2541</f>
        <v>321.0496</v>
      </c>
      <c r="G22" s="146">
        <v>1</v>
      </c>
      <c r="H22" s="146"/>
      <c r="I22" s="146"/>
      <c r="J22" s="147"/>
      <c r="K22" s="148">
        <f t="shared" si="0"/>
        <v>1</v>
      </c>
    </row>
    <row r="23" spans="1:11" s="11" customFormat="1" ht="15" customHeight="1">
      <c r="A23" s="81" t="s">
        <v>175</v>
      </c>
      <c r="B23" s="78" t="s">
        <v>171</v>
      </c>
      <c r="C23" s="82">
        <v>1</v>
      </c>
      <c r="D23" s="126">
        <v>200</v>
      </c>
      <c r="E23" s="126">
        <v>60</v>
      </c>
      <c r="F23" s="145">
        <f>(E23+D23)*C23*1.2541</f>
        <v>326.066</v>
      </c>
      <c r="G23" s="146">
        <v>1</v>
      </c>
      <c r="H23" s="146"/>
      <c r="I23" s="146"/>
      <c r="J23" s="147"/>
      <c r="K23" s="148">
        <f t="shared" si="0"/>
        <v>1</v>
      </c>
    </row>
    <row r="24" spans="1:11" s="11" customFormat="1" ht="15" customHeight="1">
      <c r="A24" s="81" t="s">
        <v>176</v>
      </c>
      <c r="B24" s="78" t="s">
        <v>172</v>
      </c>
      <c r="C24" s="82">
        <v>320</v>
      </c>
      <c r="D24" s="126">
        <v>0</v>
      </c>
      <c r="E24" s="126">
        <v>4</v>
      </c>
      <c r="F24" s="145">
        <f>(E24+D24)*C24*1.2541</f>
        <v>1605.248</v>
      </c>
      <c r="G24" s="146">
        <v>1</v>
      </c>
      <c r="H24" s="146"/>
      <c r="I24" s="146"/>
      <c r="J24" s="147"/>
      <c r="K24" s="148">
        <f t="shared" si="0"/>
        <v>1</v>
      </c>
    </row>
    <row r="25" spans="1:11" s="11" customFormat="1" ht="15" customHeight="1">
      <c r="A25" s="137"/>
      <c r="B25" s="138" t="s">
        <v>20</v>
      </c>
      <c r="C25" s="139"/>
      <c r="D25" s="140">
        <f>SUMPRODUCT(D15:D24,C15:C24)*1.202066499</f>
        <v>9374.351654446471</v>
      </c>
      <c r="E25" s="140">
        <f>SUMPRODUCT(E15:E24,C15:C24)*1.202066499</f>
        <v>4908.5183420165995</v>
      </c>
      <c r="F25" s="140">
        <f>SUM(F15:F24)</f>
        <v>14282.869366</v>
      </c>
      <c r="G25" s="140">
        <f>SUMPRODUCT(G15:G24,F15:F24)</f>
        <v>14282.869366</v>
      </c>
      <c r="H25" s="140">
        <f>SUMPRODUCT(H15:H24,F15:F24)</f>
        <v>0</v>
      </c>
      <c r="I25" s="140">
        <f>SUMPRODUCT(I15:I24,F15:F24)</f>
        <v>0</v>
      </c>
      <c r="J25" s="149">
        <f>SUMPRODUCT(J15:J24,F15:F24)</f>
        <v>0</v>
      </c>
      <c r="K25" s="150">
        <f t="shared" si="0"/>
        <v>14282.869366</v>
      </c>
    </row>
    <row r="26" spans="1:11" s="11" customFormat="1" ht="15" customHeight="1">
      <c r="A26" s="151"/>
      <c r="B26" s="152"/>
      <c r="C26" s="153"/>
      <c r="D26" s="153"/>
      <c r="E26" s="141"/>
      <c r="F26" s="141"/>
      <c r="G26" s="142"/>
      <c r="H26" s="141"/>
      <c r="I26" s="141"/>
      <c r="J26" s="154"/>
      <c r="K26" s="150"/>
    </row>
    <row r="27" spans="1:11" s="11" customFormat="1" ht="15" customHeight="1">
      <c r="A27" s="137" t="s">
        <v>21</v>
      </c>
      <c r="B27" s="138" t="s">
        <v>22</v>
      </c>
      <c r="C27" s="139"/>
      <c r="D27" s="139"/>
      <c r="E27" s="140"/>
      <c r="F27" s="141"/>
      <c r="G27" s="142"/>
      <c r="H27" s="141"/>
      <c r="I27" s="141"/>
      <c r="J27" s="154"/>
      <c r="K27" s="150"/>
    </row>
    <row r="28" spans="1:12" s="11" customFormat="1" ht="15" customHeight="1">
      <c r="A28" s="155" t="s">
        <v>23</v>
      </c>
      <c r="B28" s="41" t="s">
        <v>89</v>
      </c>
      <c r="C28" s="80">
        <v>4</v>
      </c>
      <c r="D28" s="126">
        <v>0</v>
      </c>
      <c r="E28" s="126">
        <v>18.62</v>
      </c>
      <c r="F28" s="145">
        <f>(E28+D28)*C28*1.2541</f>
        <v>93.40536800000001</v>
      </c>
      <c r="G28" s="146">
        <v>0.5</v>
      </c>
      <c r="H28" s="146">
        <v>0.5</v>
      </c>
      <c r="I28" s="146"/>
      <c r="J28" s="146"/>
      <c r="K28" s="148">
        <f aca="true" t="shared" si="1" ref="K28:K35">J28+I28+H28+G28</f>
        <v>1</v>
      </c>
      <c r="L28" s="156"/>
    </row>
    <row r="29" spans="1:11" s="11" customFormat="1" ht="15" customHeight="1">
      <c r="A29" s="155" t="s">
        <v>24</v>
      </c>
      <c r="B29" s="41" t="s">
        <v>70</v>
      </c>
      <c r="C29" s="80">
        <v>4</v>
      </c>
      <c r="D29" s="126">
        <v>0</v>
      </c>
      <c r="E29" s="126">
        <v>17.6</v>
      </c>
      <c r="F29" s="145">
        <f aca="true" t="shared" si="2" ref="F29:F35">(E29+D29)*C29*1.2541</f>
        <v>88.28864</v>
      </c>
      <c r="G29" s="146">
        <v>0.5</v>
      </c>
      <c r="H29" s="146">
        <v>0.5</v>
      </c>
      <c r="I29" s="146"/>
      <c r="J29" s="147"/>
      <c r="K29" s="148">
        <f t="shared" si="1"/>
        <v>1</v>
      </c>
    </row>
    <row r="30" spans="1:11" s="11" customFormat="1" ht="15" customHeight="1">
      <c r="A30" s="155" t="s">
        <v>25</v>
      </c>
      <c r="B30" s="41" t="s">
        <v>90</v>
      </c>
      <c r="C30" s="80">
        <v>13</v>
      </c>
      <c r="D30" s="126">
        <v>15.52</v>
      </c>
      <c r="E30" s="126">
        <v>51.44</v>
      </c>
      <c r="F30" s="145">
        <f t="shared" si="2"/>
        <v>1091.668968</v>
      </c>
      <c r="G30" s="146">
        <v>0.5</v>
      </c>
      <c r="H30" s="146">
        <v>0.5</v>
      </c>
      <c r="I30" s="146"/>
      <c r="J30" s="147"/>
      <c r="K30" s="148">
        <f t="shared" si="1"/>
        <v>1</v>
      </c>
    </row>
    <row r="31" spans="1:11" s="11" customFormat="1" ht="15" customHeight="1">
      <c r="A31" s="155"/>
      <c r="B31" s="41" t="s">
        <v>91</v>
      </c>
      <c r="C31" s="80">
        <v>111</v>
      </c>
      <c r="D31" s="126">
        <v>4.49</v>
      </c>
      <c r="E31" s="126">
        <v>1.15</v>
      </c>
      <c r="F31" s="145">
        <f t="shared" si="2"/>
        <v>785.1167640000001</v>
      </c>
      <c r="G31" s="146">
        <v>0.5</v>
      </c>
      <c r="H31" s="146">
        <v>0.5</v>
      </c>
      <c r="I31" s="146"/>
      <c r="J31" s="147"/>
      <c r="K31" s="148">
        <f t="shared" si="1"/>
        <v>1</v>
      </c>
    </row>
    <row r="32" spans="1:11" s="11" customFormat="1" ht="15" customHeight="1">
      <c r="A32" s="155"/>
      <c r="B32" s="41" t="s">
        <v>156</v>
      </c>
      <c r="C32" s="80">
        <v>2</v>
      </c>
      <c r="D32" s="126">
        <v>278.32</v>
      </c>
      <c r="E32" s="126">
        <v>15</v>
      </c>
      <c r="F32" s="145">
        <f t="shared" si="2"/>
        <v>735.7052239999999</v>
      </c>
      <c r="G32" s="146">
        <v>0.5</v>
      </c>
      <c r="H32" s="146">
        <v>0.5</v>
      </c>
      <c r="I32" s="146"/>
      <c r="J32" s="147"/>
      <c r="K32" s="148">
        <f t="shared" si="1"/>
        <v>1</v>
      </c>
    </row>
    <row r="33" spans="1:11" s="11" customFormat="1" ht="15" customHeight="1">
      <c r="A33" s="155" t="s">
        <v>26</v>
      </c>
      <c r="B33" s="41" t="s">
        <v>92</v>
      </c>
      <c r="C33" s="80">
        <v>40</v>
      </c>
      <c r="D33" s="126">
        <v>15.52</v>
      </c>
      <c r="E33" s="126">
        <v>51.44</v>
      </c>
      <c r="F33" s="145">
        <f t="shared" si="2"/>
        <v>3358.9814399999996</v>
      </c>
      <c r="G33" s="146">
        <v>0.5</v>
      </c>
      <c r="H33" s="146">
        <v>0.5</v>
      </c>
      <c r="I33" s="146"/>
      <c r="J33" s="147"/>
      <c r="K33" s="148">
        <f t="shared" si="1"/>
        <v>1</v>
      </c>
    </row>
    <row r="34" spans="1:11" s="11" customFormat="1" ht="15" customHeight="1">
      <c r="A34" s="155"/>
      <c r="B34" s="41" t="s">
        <v>91</v>
      </c>
      <c r="C34" s="80">
        <v>162</v>
      </c>
      <c r="D34" s="126">
        <v>4.49</v>
      </c>
      <c r="E34" s="126">
        <v>1.15</v>
      </c>
      <c r="F34" s="145">
        <f t="shared" si="2"/>
        <v>1145.846088</v>
      </c>
      <c r="G34" s="146">
        <v>0.5</v>
      </c>
      <c r="H34" s="146">
        <v>0.5</v>
      </c>
      <c r="I34" s="146"/>
      <c r="J34" s="147"/>
      <c r="K34" s="148">
        <f t="shared" si="1"/>
        <v>1</v>
      </c>
    </row>
    <row r="35" spans="1:11" s="11" customFormat="1" ht="15" customHeight="1">
      <c r="A35" s="155"/>
      <c r="B35" s="41" t="s">
        <v>157</v>
      </c>
      <c r="C35" s="80">
        <v>3</v>
      </c>
      <c r="D35" s="126">
        <v>278.32</v>
      </c>
      <c r="E35" s="126">
        <v>15</v>
      </c>
      <c r="F35" s="145">
        <f t="shared" si="2"/>
        <v>1103.557836</v>
      </c>
      <c r="G35" s="146">
        <v>0.5</v>
      </c>
      <c r="H35" s="146">
        <v>0.5</v>
      </c>
      <c r="I35" s="146"/>
      <c r="J35" s="147"/>
      <c r="K35" s="148">
        <f t="shared" si="1"/>
        <v>1</v>
      </c>
    </row>
    <row r="36" spans="1:11" s="11" customFormat="1" ht="15" customHeight="1">
      <c r="A36" s="157"/>
      <c r="B36" s="158" t="s">
        <v>20</v>
      </c>
      <c r="C36" s="159"/>
      <c r="D36" s="140">
        <f>SUMPRODUCT(D28:D35,C28:C35)*1.2541</f>
        <v>4314.016213</v>
      </c>
      <c r="E36" s="140">
        <f>SUMPRODUCT(E28:E35,C28:C35)*1.2541</f>
        <v>4088.554115</v>
      </c>
      <c r="F36" s="149">
        <f>SUM(F28:F35)</f>
        <v>8402.570328</v>
      </c>
      <c r="G36" s="160">
        <f>SUMPRODUCT(G28:G35,F28:F35)</f>
        <v>4201.285164</v>
      </c>
      <c r="H36" s="160">
        <f>SUMPRODUCT(H28:H35,F28:F35)</f>
        <v>4201.285164</v>
      </c>
      <c r="I36" s="160">
        <f>SUMPRODUCT(I28:I35,F28:F35)</f>
        <v>0</v>
      </c>
      <c r="J36" s="160">
        <f>SUMPRODUCT(J28:J35,F28:F35)</f>
        <v>0</v>
      </c>
      <c r="K36" s="150">
        <f>J36+I36+H36+G36</f>
        <v>8402.570328</v>
      </c>
    </row>
    <row r="37" spans="1:11" s="11" customFormat="1" ht="15" customHeight="1">
      <c r="A37" s="157"/>
      <c r="B37" s="158"/>
      <c r="C37" s="159"/>
      <c r="D37" s="159"/>
      <c r="E37" s="160"/>
      <c r="F37" s="160"/>
      <c r="G37" s="160"/>
      <c r="H37" s="160"/>
      <c r="I37" s="160"/>
      <c r="J37" s="160"/>
      <c r="K37" s="161"/>
    </row>
    <row r="38" spans="1:11" s="11" customFormat="1" ht="15" customHeight="1">
      <c r="A38" s="162" t="s">
        <v>27</v>
      </c>
      <c r="B38" s="163" t="s">
        <v>28</v>
      </c>
      <c r="C38" s="164"/>
      <c r="D38" s="164"/>
      <c r="E38" s="149"/>
      <c r="F38" s="154"/>
      <c r="G38" s="165"/>
      <c r="H38" s="154"/>
      <c r="I38" s="154"/>
      <c r="J38" s="154"/>
      <c r="K38" s="150"/>
    </row>
    <row r="39" spans="1:11" s="11" customFormat="1" ht="15" customHeight="1">
      <c r="A39" s="155" t="s">
        <v>29</v>
      </c>
      <c r="B39" s="41" t="s">
        <v>95</v>
      </c>
      <c r="C39" s="80">
        <v>28</v>
      </c>
      <c r="D39" s="126">
        <v>15.52</v>
      </c>
      <c r="E39" s="126">
        <v>51.44</v>
      </c>
      <c r="F39" s="145">
        <f>(E39+D39)*C39*1.2541</f>
        <v>2351.287008</v>
      </c>
      <c r="G39" s="146"/>
      <c r="H39" s="146">
        <v>0.2</v>
      </c>
      <c r="I39" s="146">
        <v>0.3</v>
      </c>
      <c r="J39" s="146">
        <v>0.5</v>
      </c>
      <c r="K39" s="148">
        <f aca="true" t="shared" si="3" ref="K39:K49">J39+I39+H39+G39</f>
        <v>1</v>
      </c>
    </row>
    <row r="40" spans="1:11" s="11" customFormat="1" ht="15" customHeight="1">
      <c r="A40" s="155"/>
      <c r="B40" s="41" t="s">
        <v>30</v>
      </c>
      <c r="C40" s="80">
        <v>144</v>
      </c>
      <c r="D40" s="126">
        <v>4.49</v>
      </c>
      <c r="E40" s="126">
        <v>1.15</v>
      </c>
      <c r="F40" s="145">
        <f aca="true" t="shared" si="4" ref="F40:F49">(E40+D40)*C40*1.2541</f>
        <v>1018.5298560000001</v>
      </c>
      <c r="G40" s="146"/>
      <c r="H40" s="146">
        <v>0.2</v>
      </c>
      <c r="I40" s="146">
        <v>0.3</v>
      </c>
      <c r="J40" s="146">
        <v>0.5</v>
      </c>
      <c r="K40" s="148">
        <f t="shared" si="3"/>
        <v>1</v>
      </c>
    </row>
    <row r="41" spans="1:11" s="11" customFormat="1" ht="15" customHeight="1">
      <c r="A41" s="155"/>
      <c r="B41" s="41" t="s">
        <v>158</v>
      </c>
      <c r="C41" s="80">
        <v>2</v>
      </c>
      <c r="D41" s="126">
        <v>278.32</v>
      </c>
      <c r="E41" s="126">
        <v>15</v>
      </c>
      <c r="F41" s="145">
        <f t="shared" si="4"/>
        <v>735.7052239999999</v>
      </c>
      <c r="G41" s="146"/>
      <c r="H41" s="146">
        <v>0.2</v>
      </c>
      <c r="I41" s="146">
        <v>0.3</v>
      </c>
      <c r="J41" s="146">
        <v>0.5</v>
      </c>
      <c r="K41" s="148">
        <f t="shared" si="3"/>
        <v>1</v>
      </c>
    </row>
    <row r="42" spans="1:11" s="11" customFormat="1" ht="15" customHeight="1">
      <c r="A42" s="155" t="s">
        <v>31</v>
      </c>
      <c r="B42" s="41" t="s">
        <v>160</v>
      </c>
      <c r="C42" s="80">
        <v>48</v>
      </c>
      <c r="D42" s="126">
        <v>15.52</v>
      </c>
      <c r="E42" s="126">
        <v>51.44</v>
      </c>
      <c r="F42" s="145">
        <f t="shared" si="4"/>
        <v>4030.777728</v>
      </c>
      <c r="G42" s="146"/>
      <c r="H42" s="146">
        <v>0.2</v>
      </c>
      <c r="I42" s="146">
        <v>0.3</v>
      </c>
      <c r="J42" s="146">
        <v>0.5</v>
      </c>
      <c r="K42" s="148">
        <f t="shared" si="3"/>
        <v>1</v>
      </c>
    </row>
    <row r="43" spans="1:11" s="11" customFormat="1" ht="15" customHeight="1">
      <c r="A43" s="155"/>
      <c r="B43" s="41" t="s">
        <v>30</v>
      </c>
      <c r="C43" s="80">
        <v>251</v>
      </c>
      <c r="D43" s="126">
        <v>4.49</v>
      </c>
      <c r="E43" s="126">
        <v>1.15</v>
      </c>
      <c r="F43" s="145">
        <f t="shared" si="4"/>
        <v>1775.3541240000002</v>
      </c>
      <c r="G43" s="146"/>
      <c r="H43" s="146">
        <v>0.2</v>
      </c>
      <c r="I43" s="146">
        <v>0.3</v>
      </c>
      <c r="J43" s="146">
        <v>0.5</v>
      </c>
      <c r="K43" s="148">
        <f t="shared" si="3"/>
        <v>1</v>
      </c>
    </row>
    <row r="44" spans="1:11" s="11" customFormat="1" ht="15" customHeight="1">
      <c r="A44" s="155"/>
      <c r="B44" s="41" t="s">
        <v>158</v>
      </c>
      <c r="C44" s="80">
        <v>4</v>
      </c>
      <c r="D44" s="126">
        <v>278.32</v>
      </c>
      <c r="E44" s="126">
        <v>15</v>
      </c>
      <c r="F44" s="145">
        <f t="shared" si="4"/>
        <v>1471.4104479999999</v>
      </c>
      <c r="G44" s="166"/>
      <c r="H44" s="146">
        <v>0.2</v>
      </c>
      <c r="I44" s="146">
        <v>0.3</v>
      </c>
      <c r="J44" s="146">
        <v>0.5</v>
      </c>
      <c r="K44" s="148">
        <f t="shared" si="3"/>
        <v>1</v>
      </c>
    </row>
    <row r="45" spans="1:11" s="11" customFormat="1" ht="15" customHeight="1">
      <c r="A45" s="155" t="s">
        <v>32</v>
      </c>
      <c r="B45" s="41" t="s">
        <v>120</v>
      </c>
      <c r="C45" s="80">
        <v>20</v>
      </c>
      <c r="D45" s="126">
        <v>15.52</v>
      </c>
      <c r="E45" s="126">
        <v>51.44</v>
      </c>
      <c r="F45" s="145">
        <f t="shared" si="4"/>
        <v>1679.4907199999998</v>
      </c>
      <c r="G45" s="147"/>
      <c r="H45" s="147">
        <v>0.2</v>
      </c>
      <c r="I45" s="147">
        <v>0.3</v>
      </c>
      <c r="J45" s="147">
        <v>0.5</v>
      </c>
      <c r="K45" s="148">
        <f t="shared" si="3"/>
        <v>1</v>
      </c>
    </row>
    <row r="46" spans="1:11" s="11" customFormat="1" ht="15" customHeight="1">
      <c r="A46" s="155"/>
      <c r="B46" s="41" t="s">
        <v>30</v>
      </c>
      <c r="C46" s="80">
        <v>150</v>
      </c>
      <c r="D46" s="126">
        <v>4.49</v>
      </c>
      <c r="E46" s="126">
        <v>1.15</v>
      </c>
      <c r="F46" s="145">
        <f t="shared" si="4"/>
        <v>1060.9686000000002</v>
      </c>
      <c r="G46" s="147"/>
      <c r="H46" s="147">
        <v>0.2</v>
      </c>
      <c r="I46" s="147">
        <v>0.3</v>
      </c>
      <c r="J46" s="147">
        <v>0.5</v>
      </c>
      <c r="K46" s="148">
        <f t="shared" si="3"/>
        <v>1</v>
      </c>
    </row>
    <row r="47" spans="1:11" s="11" customFormat="1" ht="15" customHeight="1">
      <c r="A47" s="155"/>
      <c r="B47" s="41" t="s">
        <v>158</v>
      </c>
      <c r="C47" s="80">
        <v>3</v>
      </c>
      <c r="D47" s="126">
        <v>278.32</v>
      </c>
      <c r="E47" s="126">
        <v>15</v>
      </c>
      <c r="F47" s="145">
        <f t="shared" si="4"/>
        <v>1103.557836</v>
      </c>
      <c r="G47" s="167"/>
      <c r="H47" s="146">
        <v>0.2</v>
      </c>
      <c r="I47" s="146">
        <v>0.3</v>
      </c>
      <c r="J47" s="146">
        <v>0.5</v>
      </c>
      <c r="K47" s="148">
        <f t="shared" si="3"/>
        <v>1</v>
      </c>
    </row>
    <row r="48" spans="1:11" s="11" customFormat="1" ht="15" customHeight="1">
      <c r="A48" s="155" t="s">
        <v>33</v>
      </c>
      <c r="B48" s="41" t="s">
        <v>108</v>
      </c>
      <c r="C48" s="80">
        <v>66</v>
      </c>
      <c r="D48" s="126">
        <v>82.28</v>
      </c>
      <c r="E48" s="126">
        <v>8.7</v>
      </c>
      <c r="F48" s="145">
        <f t="shared" si="4"/>
        <v>7530.469188</v>
      </c>
      <c r="G48" s="147"/>
      <c r="H48" s="146">
        <v>0.2</v>
      </c>
      <c r="I48" s="146">
        <v>0.3</v>
      </c>
      <c r="J48" s="146">
        <v>0.5</v>
      </c>
      <c r="K48" s="148">
        <f t="shared" si="3"/>
        <v>1</v>
      </c>
    </row>
    <row r="49" spans="1:11" s="11" customFormat="1" ht="15" customHeight="1">
      <c r="A49" s="155" t="s">
        <v>66</v>
      </c>
      <c r="B49" s="41" t="s">
        <v>112</v>
      </c>
      <c r="C49" s="80">
        <v>60</v>
      </c>
      <c r="D49" s="126">
        <v>3.2</v>
      </c>
      <c r="E49" s="126">
        <v>0.8</v>
      </c>
      <c r="F49" s="145">
        <f t="shared" si="4"/>
        <v>300.984</v>
      </c>
      <c r="G49" s="147"/>
      <c r="H49" s="146">
        <v>0.2</v>
      </c>
      <c r="I49" s="146">
        <v>0.3</v>
      </c>
      <c r="J49" s="146">
        <v>0.5</v>
      </c>
      <c r="K49" s="148">
        <f t="shared" si="3"/>
        <v>1</v>
      </c>
    </row>
    <row r="50" spans="1:11" s="11" customFormat="1" ht="15" customHeight="1">
      <c r="A50" s="157"/>
      <c r="B50" s="158" t="s">
        <v>20</v>
      </c>
      <c r="C50" s="159"/>
      <c r="D50" s="160">
        <f>SUMPRODUCT(D39:D49,C39:C49)*1.2541</f>
        <v>15129.876253</v>
      </c>
      <c r="E50" s="160">
        <f>SUMPRODUCT(E39:E49,C39:C49)*1.2541</f>
        <v>7928.658479</v>
      </c>
      <c r="F50" s="160">
        <f>SUM(F39:F49)</f>
        <v>23058.534732</v>
      </c>
      <c r="G50" s="160">
        <f>SUMPRODUCT(G39:G49,F39:F49)</f>
        <v>0</v>
      </c>
      <c r="H50" s="160">
        <f>SUMPRODUCT(H39:H49,F39:F49)</f>
        <v>4611.706946400001</v>
      </c>
      <c r="I50" s="160">
        <f>SUMPRODUCT(I39:I49,F39:F49)</f>
        <v>6917.5604195999995</v>
      </c>
      <c r="J50" s="160">
        <f>SUMPRODUCT(J39:J49,F39:F49)</f>
        <v>11529.267366</v>
      </c>
      <c r="K50" s="161">
        <f>J50+I50+H50+G50</f>
        <v>23058.534732</v>
      </c>
    </row>
    <row r="51" spans="1:11" s="11" customFormat="1" ht="15" customHeight="1">
      <c r="A51" s="162"/>
      <c r="B51" s="163"/>
      <c r="C51" s="164"/>
      <c r="D51" s="149"/>
      <c r="E51" s="149"/>
      <c r="F51" s="149"/>
      <c r="G51" s="149"/>
      <c r="H51" s="149"/>
      <c r="I51" s="149"/>
      <c r="J51" s="149"/>
      <c r="K51" s="150"/>
    </row>
    <row r="52" spans="1:11" s="11" customFormat="1" ht="15" customHeight="1">
      <c r="A52" s="137" t="s">
        <v>34</v>
      </c>
      <c r="B52" s="181" t="s">
        <v>36</v>
      </c>
      <c r="C52" s="182"/>
      <c r="D52" s="182"/>
      <c r="E52" s="183"/>
      <c r="F52" s="143"/>
      <c r="G52" s="184"/>
      <c r="H52" s="143"/>
      <c r="I52" s="143"/>
      <c r="J52" s="143"/>
      <c r="K52" s="144"/>
    </row>
    <row r="53" spans="1:11" s="11" customFormat="1" ht="15" customHeight="1">
      <c r="A53" s="81" t="s">
        <v>71</v>
      </c>
      <c r="B53" s="41" t="s">
        <v>125</v>
      </c>
      <c r="C53" s="80">
        <v>127</v>
      </c>
      <c r="D53" s="126">
        <v>16.86</v>
      </c>
      <c r="E53" s="126">
        <v>12.6</v>
      </c>
      <c r="F53" s="145">
        <f>(E53+D53)*C53*1.2541</f>
        <v>4692.1148220000005</v>
      </c>
      <c r="G53" s="147"/>
      <c r="H53" s="147">
        <v>0.2</v>
      </c>
      <c r="I53" s="147">
        <v>0.3</v>
      </c>
      <c r="J53" s="147">
        <v>0.5</v>
      </c>
      <c r="K53" s="148">
        <f>J53+I53+H53+G53</f>
        <v>1</v>
      </c>
    </row>
    <row r="54" spans="1:11" s="11" customFormat="1" ht="15" customHeight="1" thickBot="1">
      <c r="A54" s="168"/>
      <c r="B54" s="169" t="s">
        <v>20</v>
      </c>
      <c r="C54" s="170"/>
      <c r="D54" s="171">
        <f>D53*C53*1.2541</f>
        <v>2685.304002</v>
      </c>
      <c r="E54" s="171">
        <f>E53*C53*1.2541</f>
        <v>2006.8108200000001</v>
      </c>
      <c r="F54" s="171">
        <f>SUM(F53:F53)</f>
        <v>4692.1148220000005</v>
      </c>
      <c r="G54" s="171">
        <f>G53*F53</f>
        <v>0</v>
      </c>
      <c r="H54" s="171">
        <f>H53*F53</f>
        <v>938.4229644000002</v>
      </c>
      <c r="I54" s="171">
        <f>I53*F53</f>
        <v>1407.6344466</v>
      </c>
      <c r="J54" s="171">
        <f>J53*F53</f>
        <v>2346.0574110000002</v>
      </c>
      <c r="K54" s="172">
        <f>J54+I54+H54+G54</f>
        <v>4692.1148220000005</v>
      </c>
    </row>
    <row r="55" spans="1:11" s="11" customFormat="1" ht="15" customHeight="1" thickTop="1">
      <c r="A55" s="216" t="s">
        <v>35</v>
      </c>
      <c r="B55" s="132" t="s">
        <v>41</v>
      </c>
      <c r="C55" s="173"/>
      <c r="D55" s="173"/>
      <c r="E55" s="174"/>
      <c r="F55" s="175"/>
      <c r="G55" s="176"/>
      <c r="H55" s="175"/>
      <c r="I55" s="175"/>
      <c r="J55" s="175"/>
      <c r="K55" s="177"/>
    </row>
    <row r="56" spans="1:11" s="11" customFormat="1" ht="15" customHeight="1">
      <c r="A56" s="179" t="s">
        <v>37</v>
      </c>
      <c r="B56" s="41" t="s">
        <v>43</v>
      </c>
      <c r="C56" s="165">
        <v>253</v>
      </c>
      <c r="D56" s="126">
        <v>1.21</v>
      </c>
      <c r="E56" s="126">
        <v>1.3</v>
      </c>
      <c r="F56" s="145">
        <f>(E56+D56)*C56*1.2541</f>
        <v>796.391123</v>
      </c>
      <c r="G56" s="147"/>
      <c r="H56" s="147">
        <v>0.5</v>
      </c>
      <c r="I56" s="147">
        <v>0.5</v>
      </c>
      <c r="J56" s="147"/>
      <c r="K56" s="148">
        <f>J56+I56+H56+G56</f>
        <v>1</v>
      </c>
    </row>
    <row r="57" spans="1:11" s="11" customFormat="1" ht="15" customHeight="1">
      <c r="A57" s="179" t="s">
        <v>38</v>
      </c>
      <c r="B57" s="41" t="s">
        <v>45</v>
      </c>
      <c r="C57" s="165">
        <v>253</v>
      </c>
      <c r="D57" s="126">
        <v>6.56</v>
      </c>
      <c r="E57" s="126">
        <v>9.8</v>
      </c>
      <c r="F57" s="145">
        <f>(E57+D57)*C57*1.2541</f>
        <v>5190.820228</v>
      </c>
      <c r="G57" s="147"/>
      <c r="H57" s="147">
        <v>0.5</v>
      </c>
      <c r="I57" s="147">
        <v>0.5</v>
      </c>
      <c r="J57" s="147"/>
      <c r="K57" s="148">
        <f>J57+I57+H57+G57</f>
        <v>1</v>
      </c>
    </row>
    <row r="58" spans="1:11" s="11" customFormat="1" ht="15" customHeight="1">
      <c r="A58" s="179" t="s">
        <v>39</v>
      </c>
      <c r="B58" s="41" t="s">
        <v>46</v>
      </c>
      <c r="C58" s="165">
        <v>253</v>
      </c>
      <c r="D58" s="126">
        <v>2.56</v>
      </c>
      <c r="E58" s="126">
        <v>6.5</v>
      </c>
      <c r="F58" s="145">
        <f>(E58+D58)*C58*1.2541</f>
        <v>2874.6229380000004</v>
      </c>
      <c r="G58" s="147"/>
      <c r="H58" s="147">
        <v>0.5</v>
      </c>
      <c r="I58" s="147">
        <v>0.5</v>
      </c>
      <c r="J58" s="147"/>
      <c r="K58" s="148">
        <f>J58+I58+H58+G58</f>
        <v>1</v>
      </c>
    </row>
    <row r="59" spans="1:11" s="11" customFormat="1" ht="15" customHeight="1">
      <c r="A59" s="179" t="s">
        <v>82</v>
      </c>
      <c r="B59" s="41" t="s">
        <v>96</v>
      </c>
      <c r="C59" s="165">
        <v>50</v>
      </c>
      <c r="D59" s="126">
        <v>6</v>
      </c>
      <c r="E59" s="126">
        <v>10.71</v>
      </c>
      <c r="F59" s="145">
        <f>(E59+D59)*C59*1.2541</f>
        <v>1047.80055</v>
      </c>
      <c r="G59" s="147"/>
      <c r="H59" s="147">
        <v>0.5</v>
      </c>
      <c r="I59" s="147">
        <v>0.5</v>
      </c>
      <c r="J59" s="147"/>
      <c r="K59" s="148">
        <f>J59+I59+H59+G59</f>
        <v>1</v>
      </c>
    </row>
    <row r="60" spans="1:11" s="11" customFormat="1" ht="15" customHeight="1">
      <c r="A60" s="157"/>
      <c r="B60" s="158" t="s">
        <v>20</v>
      </c>
      <c r="C60" s="159"/>
      <c r="D60" s="160">
        <f>SUMPRODUCT(D56:D59,C56:C59)*1.2541</f>
        <v>3653.807809</v>
      </c>
      <c r="E60" s="160">
        <f>SUMPRODUCT(E56:E59,C56:C59)*1.2541</f>
        <v>6255.82703</v>
      </c>
      <c r="F60" s="149">
        <f>SUM(F56:F59)</f>
        <v>9909.634839</v>
      </c>
      <c r="G60" s="149">
        <f>SUMPRODUCT(G56:G59,F56:F59)</f>
        <v>0</v>
      </c>
      <c r="H60" s="149">
        <f>SUMPRODUCT(H56:H59,F56:F59)</f>
        <v>4954.8174195</v>
      </c>
      <c r="I60" s="149">
        <f>SUMPRODUCT(I56:I59,F56:F59)</f>
        <v>4954.8174195</v>
      </c>
      <c r="J60" s="149">
        <f>SUMPRODUCT(J56:J59,F56:F59)</f>
        <v>0</v>
      </c>
      <c r="K60" s="150">
        <f>J60+I60+H60+G60</f>
        <v>9909.634839</v>
      </c>
    </row>
    <row r="61" spans="1:11" s="11" customFormat="1" ht="15" customHeight="1">
      <c r="A61" s="162"/>
      <c r="B61" s="163"/>
      <c r="C61" s="164"/>
      <c r="D61" s="164"/>
      <c r="E61" s="149"/>
      <c r="F61" s="149"/>
      <c r="G61" s="180"/>
      <c r="H61" s="149"/>
      <c r="I61" s="149"/>
      <c r="J61" s="149"/>
      <c r="K61" s="150"/>
    </row>
    <row r="62" spans="1:11" s="11" customFormat="1" ht="15" customHeight="1">
      <c r="A62" s="178" t="s">
        <v>40</v>
      </c>
      <c r="B62" s="138" t="s">
        <v>48</v>
      </c>
      <c r="C62" s="139"/>
      <c r="D62" s="139"/>
      <c r="E62" s="140"/>
      <c r="F62" s="141"/>
      <c r="G62" s="142"/>
      <c r="H62" s="141"/>
      <c r="I62" s="141"/>
      <c r="J62" s="154"/>
      <c r="K62" s="150"/>
    </row>
    <row r="63" spans="1:11" s="11" customFormat="1" ht="15" customHeight="1">
      <c r="A63" s="179" t="s">
        <v>42</v>
      </c>
      <c r="B63" s="121" t="s">
        <v>97</v>
      </c>
      <c r="C63" s="80">
        <v>46</v>
      </c>
      <c r="D63" s="126">
        <v>14.81</v>
      </c>
      <c r="E63" s="126">
        <v>0.9</v>
      </c>
      <c r="F63" s="145">
        <f>(E63+D63)*C63*1.2541</f>
        <v>906.2879060000001</v>
      </c>
      <c r="G63" s="147"/>
      <c r="H63" s="147">
        <v>0.5</v>
      </c>
      <c r="I63" s="147">
        <v>0.5</v>
      </c>
      <c r="J63" s="147"/>
      <c r="K63" s="148">
        <f aca="true" t="shared" si="5" ref="K63:K69">J63+I63+H63+G63</f>
        <v>1</v>
      </c>
    </row>
    <row r="64" spans="1:11" s="11" customFormat="1" ht="15" customHeight="1">
      <c r="A64" s="179" t="s">
        <v>44</v>
      </c>
      <c r="B64" s="78" t="s">
        <v>98</v>
      </c>
      <c r="C64" s="80">
        <v>46</v>
      </c>
      <c r="D64" s="126">
        <v>2.1</v>
      </c>
      <c r="E64" s="126">
        <v>10.38</v>
      </c>
      <c r="F64" s="145">
        <f aca="true" t="shared" si="6" ref="F64:F70">(E64+D64)*C64*1.2541</f>
        <v>719.9537280000001</v>
      </c>
      <c r="G64" s="147"/>
      <c r="H64" s="147">
        <v>0.5</v>
      </c>
      <c r="I64" s="147">
        <v>0.5</v>
      </c>
      <c r="J64" s="147"/>
      <c r="K64" s="148">
        <f t="shared" si="5"/>
        <v>1</v>
      </c>
    </row>
    <row r="65" spans="1:11" s="11" customFormat="1" ht="15" customHeight="1">
      <c r="A65" s="179" t="s">
        <v>101</v>
      </c>
      <c r="B65" s="78" t="s">
        <v>103</v>
      </c>
      <c r="C65" s="80">
        <v>46</v>
      </c>
      <c r="D65" s="126">
        <v>23.25</v>
      </c>
      <c r="E65" s="126">
        <v>12</v>
      </c>
      <c r="F65" s="145">
        <f t="shared" si="6"/>
        <v>2033.52315</v>
      </c>
      <c r="G65" s="147"/>
      <c r="H65" s="147">
        <v>0.5</v>
      </c>
      <c r="I65" s="147">
        <v>0.5</v>
      </c>
      <c r="J65" s="147"/>
      <c r="K65" s="148">
        <f t="shared" si="5"/>
        <v>1</v>
      </c>
    </row>
    <row r="66" spans="1:11" s="11" customFormat="1" ht="15" customHeight="1">
      <c r="A66" s="179" t="s">
        <v>102</v>
      </c>
      <c r="B66" s="78" t="s">
        <v>104</v>
      </c>
      <c r="C66" s="80">
        <v>38</v>
      </c>
      <c r="D66" s="126">
        <v>1.62</v>
      </c>
      <c r="E66" s="126">
        <v>1.2</v>
      </c>
      <c r="F66" s="145">
        <f t="shared" si="6"/>
        <v>134.38935600000002</v>
      </c>
      <c r="G66" s="147"/>
      <c r="H66" s="147">
        <v>0.5</v>
      </c>
      <c r="I66" s="147">
        <v>0.5</v>
      </c>
      <c r="J66" s="147"/>
      <c r="K66" s="148">
        <f t="shared" si="5"/>
        <v>1</v>
      </c>
    </row>
    <row r="67" spans="1:11" s="11" customFormat="1" ht="15" customHeight="1">
      <c r="A67" s="179" t="s">
        <v>105</v>
      </c>
      <c r="B67" s="78" t="s">
        <v>177</v>
      </c>
      <c r="C67" s="80">
        <v>46</v>
      </c>
      <c r="D67" s="126">
        <v>1.25</v>
      </c>
      <c r="E67" s="126">
        <v>0</v>
      </c>
      <c r="F67" s="145">
        <f t="shared" si="6"/>
        <v>72.11075</v>
      </c>
      <c r="G67" s="147"/>
      <c r="H67" s="147">
        <v>0.5</v>
      </c>
      <c r="I67" s="147">
        <v>0.5</v>
      </c>
      <c r="J67" s="147"/>
      <c r="K67" s="148">
        <f t="shared" si="5"/>
        <v>1</v>
      </c>
    </row>
    <row r="68" spans="1:11" s="11" customFormat="1" ht="15" customHeight="1">
      <c r="A68" s="179" t="s">
        <v>106</v>
      </c>
      <c r="B68" s="121" t="s">
        <v>115</v>
      </c>
      <c r="C68" s="80">
        <v>36</v>
      </c>
      <c r="D68" s="126">
        <v>14.81</v>
      </c>
      <c r="E68" s="126">
        <v>0.9</v>
      </c>
      <c r="F68" s="145">
        <f t="shared" si="6"/>
        <v>709.2687960000001</v>
      </c>
      <c r="G68" s="147"/>
      <c r="H68" s="147">
        <v>0.5</v>
      </c>
      <c r="I68" s="147">
        <v>0.5</v>
      </c>
      <c r="J68" s="147"/>
      <c r="K68" s="148">
        <f t="shared" si="5"/>
        <v>1</v>
      </c>
    </row>
    <row r="69" spans="1:11" s="11" customFormat="1" ht="15" customHeight="1">
      <c r="A69" s="179" t="s">
        <v>107</v>
      </c>
      <c r="B69" s="78" t="s">
        <v>98</v>
      </c>
      <c r="C69" s="80">
        <v>36</v>
      </c>
      <c r="D69" s="126">
        <v>2.1</v>
      </c>
      <c r="E69" s="126">
        <v>10.38</v>
      </c>
      <c r="F69" s="145">
        <f t="shared" si="6"/>
        <v>563.442048</v>
      </c>
      <c r="G69" s="147"/>
      <c r="H69" s="147">
        <v>0.5</v>
      </c>
      <c r="I69" s="147">
        <v>0.5</v>
      </c>
      <c r="J69" s="147"/>
      <c r="K69" s="148">
        <f t="shared" si="5"/>
        <v>1</v>
      </c>
    </row>
    <row r="70" spans="1:11" s="11" customFormat="1" ht="15" customHeight="1">
      <c r="A70" s="179" t="s">
        <v>179</v>
      </c>
      <c r="B70" s="78" t="s">
        <v>134</v>
      </c>
      <c r="C70" s="80">
        <v>2</v>
      </c>
      <c r="D70" s="126">
        <v>29.91</v>
      </c>
      <c r="E70" s="126">
        <v>3.75</v>
      </c>
      <c r="F70" s="145">
        <f t="shared" si="6"/>
        <v>84.42601199999999</v>
      </c>
      <c r="G70" s="167"/>
      <c r="H70" s="147">
        <v>0.5</v>
      </c>
      <c r="I70" s="147">
        <v>0.5</v>
      </c>
      <c r="J70" s="167"/>
      <c r="K70" s="148"/>
    </row>
    <row r="71" spans="1:11" s="11" customFormat="1" ht="15" customHeight="1">
      <c r="A71" s="157"/>
      <c r="B71" s="158" t="s">
        <v>20</v>
      </c>
      <c r="C71" s="159"/>
      <c r="D71" s="160">
        <f>SUMPRODUCT(D63:D70,C63:C70)*1.2541</f>
        <v>3304.5535</v>
      </c>
      <c r="E71" s="160">
        <f>SUMPRODUCT(E63:E70,C63:C70)*1.2541</f>
        <v>1918.8482460000002</v>
      </c>
      <c r="F71" s="160">
        <f>SUM(F63:F70)</f>
        <v>5223.401746</v>
      </c>
      <c r="G71" s="160">
        <f>SUMPRODUCT(G63:G70,F63:F70)</f>
        <v>0</v>
      </c>
      <c r="H71" s="160">
        <f>SUMPRODUCT(H63:H70,F63:F70)</f>
        <v>2611.700873</v>
      </c>
      <c r="I71" s="160">
        <f>SUMPRODUCT(I63:I70,F63:F70)</f>
        <v>2611.700873</v>
      </c>
      <c r="J71" s="160">
        <f>SUMPRODUCT(J63:J69,F63:F69)</f>
        <v>0</v>
      </c>
      <c r="K71" s="150">
        <f>J71+I71+H71+G71</f>
        <v>5223.401746</v>
      </c>
    </row>
    <row r="72" spans="1:11" s="11" customFormat="1" ht="15" customHeight="1">
      <c r="A72" s="162"/>
      <c r="B72" s="163"/>
      <c r="C72" s="164"/>
      <c r="D72" s="149"/>
      <c r="E72" s="149"/>
      <c r="F72" s="149"/>
      <c r="G72" s="149"/>
      <c r="H72" s="149"/>
      <c r="I72" s="149"/>
      <c r="J72" s="149"/>
      <c r="K72" s="150"/>
    </row>
    <row r="73" spans="1:11" s="11" customFormat="1" ht="15" customHeight="1">
      <c r="A73" s="178" t="s">
        <v>47</v>
      </c>
      <c r="B73" s="181" t="s">
        <v>88</v>
      </c>
      <c r="C73" s="182"/>
      <c r="D73" s="182"/>
      <c r="E73" s="183"/>
      <c r="F73" s="143"/>
      <c r="G73" s="184"/>
      <c r="H73" s="143"/>
      <c r="I73" s="143"/>
      <c r="J73" s="143"/>
      <c r="K73" s="144"/>
    </row>
    <row r="74" spans="1:11" s="11" customFormat="1" ht="15" customHeight="1">
      <c r="A74" s="185"/>
      <c r="B74" s="186" t="s">
        <v>100</v>
      </c>
      <c r="C74" s="139"/>
      <c r="D74" s="139"/>
      <c r="E74" s="140"/>
      <c r="F74" s="141"/>
      <c r="G74" s="142"/>
      <c r="H74" s="141"/>
      <c r="I74" s="141"/>
      <c r="J74" s="154"/>
      <c r="K74" s="150"/>
    </row>
    <row r="75" spans="1:11" s="11" customFormat="1" ht="15" customHeight="1">
      <c r="A75" s="81" t="s">
        <v>49</v>
      </c>
      <c r="B75" s="41" t="s">
        <v>155</v>
      </c>
      <c r="C75" s="80">
        <v>1</v>
      </c>
      <c r="D75" s="126">
        <v>488.2</v>
      </c>
      <c r="E75" s="126">
        <v>20</v>
      </c>
      <c r="F75" s="145">
        <f>(E75+D75)*C75*1.2541</f>
        <v>637.33362</v>
      </c>
      <c r="G75" s="167"/>
      <c r="H75" s="167"/>
      <c r="I75" s="167">
        <v>1</v>
      </c>
      <c r="J75" s="167"/>
      <c r="K75" s="148">
        <f aca="true" t="shared" si="7" ref="K75:K82">J75+I75+H75+G75</f>
        <v>1</v>
      </c>
    </row>
    <row r="76" spans="1:11" s="11" customFormat="1" ht="15" customHeight="1">
      <c r="A76" s="81" t="s">
        <v>50</v>
      </c>
      <c r="B76" s="41" t="s">
        <v>0</v>
      </c>
      <c r="C76" s="80">
        <v>2</v>
      </c>
      <c r="D76" s="126">
        <v>11.98</v>
      </c>
      <c r="E76" s="126">
        <f>D76*0.18</f>
        <v>2.1564</v>
      </c>
      <c r="F76" s="145">
        <f aca="true" t="shared" si="8" ref="F76:F82">(E76+D76)*C76*1.2541</f>
        <v>35.45691848</v>
      </c>
      <c r="G76" s="167"/>
      <c r="H76" s="167"/>
      <c r="I76" s="167">
        <v>1</v>
      </c>
      <c r="J76" s="167"/>
      <c r="K76" s="148">
        <f t="shared" si="7"/>
        <v>1</v>
      </c>
    </row>
    <row r="77" spans="1:11" s="11" customFormat="1" ht="15" customHeight="1">
      <c r="A77" s="81" t="s">
        <v>51</v>
      </c>
      <c r="B77" s="41" t="s">
        <v>178</v>
      </c>
      <c r="C77" s="80">
        <v>2</v>
      </c>
      <c r="D77" s="126">
        <v>16.31</v>
      </c>
      <c r="E77" s="126">
        <f aca="true" t="shared" si="9" ref="E77:E82">D77*0.18</f>
        <v>2.9357999999999995</v>
      </c>
      <c r="F77" s="145">
        <f t="shared" si="8"/>
        <v>48.272315559999996</v>
      </c>
      <c r="G77" s="167"/>
      <c r="H77" s="167"/>
      <c r="I77" s="167">
        <v>1</v>
      </c>
      <c r="J77" s="167"/>
      <c r="K77" s="148">
        <f t="shared" si="7"/>
        <v>1</v>
      </c>
    </row>
    <row r="78" spans="1:11" s="11" customFormat="1" ht="15" customHeight="1">
      <c r="A78" s="81" t="s">
        <v>52</v>
      </c>
      <c r="B78" s="41" t="s">
        <v>150</v>
      </c>
      <c r="C78" s="80">
        <v>2</v>
      </c>
      <c r="D78" s="126">
        <v>380</v>
      </c>
      <c r="E78" s="126">
        <f t="shared" si="9"/>
        <v>68.39999999999999</v>
      </c>
      <c r="F78" s="145">
        <f t="shared" si="8"/>
        <v>1124.67688</v>
      </c>
      <c r="G78" s="147"/>
      <c r="H78" s="147"/>
      <c r="I78" s="167">
        <v>1</v>
      </c>
      <c r="J78" s="147"/>
      <c r="K78" s="148">
        <f t="shared" si="7"/>
        <v>1</v>
      </c>
    </row>
    <row r="79" spans="1:11" s="11" customFormat="1" ht="15" customHeight="1">
      <c r="A79" s="81" t="s">
        <v>53</v>
      </c>
      <c r="B79" s="41" t="s">
        <v>148</v>
      </c>
      <c r="C79" s="80">
        <v>2</v>
      </c>
      <c r="D79" s="126">
        <v>15.54</v>
      </c>
      <c r="E79" s="126">
        <f t="shared" si="9"/>
        <v>2.7971999999999997</v>
      </c>
      <c r="F79" s="145">
        <f t="shared" si="8"/>
        <v>45.99336504</v>
      </c>
      <c r="G79" s="147"/>
      <c r="H79" s="147"/>
      <c r="I79" s="167">
        <v>1</v>
      </c>
      <c r="J79" s="147"/>
      <c r="K79" s="148">
        <f t="shared" si="7"/>
        <v>1</v>
      </c>
    </row>
    <row r="80" spans="1:11" s="11" customFormat="1" ht="15" customHeight="1">
      <c r="A80" s="81" t="s">
        <v>74</v>
      </c>
      <c r="B80" s="41" t="s">
        <v>149</v>
      </c>
      <c r="C80" s="80">
        <v>2</v>
      </c>
      <c r="D80" s="126">
        <v>29.4</v>
      </c>
      <c r="E80" s="126">
        <f t="shared" si="9"/>
        <v>5.292</v>
      </c>
      <c r="F80" s="145">
        <f t="shared" si="8"/>
        <v>87.0144744</v>
      </c>
      <c r="G80" s="167"/>
      <c r="H80" s="167"/>
      <c r="I80" s="167">
        <v>1</v>
      </c>
      <c r="J80" s="167"/>
      <c r="K80" s="148">
        <f t="shared" si="7"/>
        <v>1</v>
      </c>
    </row>
    <row r="81" spans="1:11" s="11" customFormat="1" ht="15" customHeight="1">
      <c r="A81" s="81" t="s">
        <v>75</v>
      </c>
      <c r="B81" s="41" t="s">
        <v>151</v>
      </c>
      <c r="C81" s="80">
        <v>2</v>
      </c>
      <c r="D81" s="126">
        <v>33.24</v>
      </c>
      <c r="E81" s="126">
        <f t="shared" si="9"/>
        <v>5.9832</v>
      </c>
      <c r="F81" s="145">
        <f t="shared" si="8"/>
        <v>98.37963024000001</v>
      </c>
      <c r="G81" s="147"/>
      <c r="H81" s="147"/>
      <c r="I81" s="167">
        <v>1</v>
      </c>
      <c r="J81" s="147"/>
      <c r="K81" s="148">
        <f t="shared" si="7"/>
        <v>1</v>
      </c>
    </row>
    <row r="82" spans="1:11" s="11" customFormat="1" ht="15" customHeight="1">
      <c r="A82" s="81" t="s">
        <v>76</v>
      </c>
      <c r="B82" s="41" t="s">
        <v>133</v>
      </c>
      <c r="C82" s="80">
        <v>1</v>
      </c>
      <c r="D82" s="126">
        <v>180</v>
      </c>
      <c r="E82" s="126">
        <f t="shared" si="9"/>
        <v>32.4</v>
      </c>
      <c r="F82" s="145">
        <f t="shared" si="8"/>
        <v>266.37084</v>
      </c>
      <c r="G82" s="147"/>
      <c r="H82" s="147"/>
      <c r="I82" s="167">
        <v>1</v>
      </c>
      <c r="J82" s="147"/>
      <c r="K82" s="148">
        <f t="shared" si="7"/>
        <v>1</v>
      </c>
    </row>
    <row r="83" spans="1:11" s="11" customFormat="1" ht="15" customHeight="1">
      <c r="A83" s="187"/>
      <c r="B83" s="158" t="s">
        <v>20</v>
      </c>
      <c r="C83" s="159"/>
      <c r="D83" s="149">
        <f>SUMPRODUCT(D75:D82,C75:C82)*1.2541</f>
        <v>2058.1536739999997</v>
      </c>
      <c r="E83" s="149">
        <f>SUMPRODUCT(E75:E82,C75:C82)*1.2541</f>
        <v>285.34436972</v>
      </c>
      <c r="F83" s="149">
        <f>SUM(F75:F82)</f>
        <v>2343.49804372</v>
      </c>
      <c r="G83" s="149">
        <f>SUMPRODUCT(G75:G82,F75:F82)</f>
        <v>0</v>
      </c>
      <c r="H83" s="149">
        <f>SUMPRODUCT(H75:H82,F75:F82)</f>
        <v>0</v>
      </c>
      <c r="I83" s="149">
        <f>SUMPRODUCT(I75:I82,F75:F82)</f>
        <v>2343.49804372</v>
      </c>
      <c r="J83" s="149">
        <f>SUMPRODUCT(J75:J82,F75:F82)</f>
        <v>0</v>
      </c>
      <c r="K83" s="150">
        <f>J83+I83+H83+G83</f>
        <v>2343.49804372</v>
      </c>
    </row>
    <row r="84" spans="1:11" s="11" customFormat="1" ht="15" customHeight="1">
      <c r="A84" s="187"/>
      <c r="B84" s="158"/>
      <c r="C84" s="159"/>
      <c r="D84" s="160"/>
      <c r="E84" s="160"/>
      <c r="F84" s="160"/>
      <c r="G84" s="160"/>
      <c r="H84" s="160"/>
      <c r="I84" s="160"/>
      <c r="J84" s="160"/>
      <c r="K84" s="161"/>
    </row>
    <row r="85" spans="1:11" s="11" customFormat="1" ht="15" customHeight="1">
      <c r="A85" s="84" t="s">
        <v>54</v>
      </c>
      <c r="B85" s="85" t="s">
        <v>132</v>
      </c>
      <c r="C85" s="164"/>
      <c r="D85" s="164"/>
      <c r="E85" s="149"/>
      <c r="F85" s="149"/>
      <c r="G85" s="180"/>
      <c r="H85" s="149"/>
      <c r="I85" s="149"/>
      <c r="J85" s="149"/>
      <c r="K85" s="148"/>
    </row>
    <row r="86" spans="1:11" s="11" customFormat="1" ht="15" customHeight="1">
      <c r="A86" s="81" t="s">
        <v>4</v>
      </c>
      <c r="B86" s="78" t="s">
        <v>135</v>
      </c>
      <c r="C86" s="80">
        <v>6</v>
      </c>
      <c r="D86" s="126">
        <v>36</v>
      </c>
      <c r="E86" s="126">
        <v>20</v>
      </c>
      <c r="F86" s="154">
        <f>(E86+D86)*C86*1.2541</f>
        <v>421.3776</v>
      </c>
      <c r="G86" s="147"/>
      <c r="H86" s="147">
        <v>1</v>
      </c>
      <c r="I86" s="147"/>
      <c r="J86" s="147"/>
      <c r="K86" s="148">
        <f>J86+I86+H86+G86</f>
        <v>1</v>
      </c>
    </row>
    <row r="87" spans="1:11" s="11" customFormat="1" ht="15" customHeight="1">
      <c r="A87" s="81" t="s">
        <v>5</v>
      </c>
      <c r="B87" s="118" t="s">
        <v>137</v>
      </c>
      <c r="C87" s="120">
        <v>6</v>
      </c>
      <c r="D87" s="188">
        <v>207.5</v>
      </c>
      <c r="E87" s="188">
        <v>8.3</v>
      </c>
      <c r="F87" s="154">
        <f>(E87+D87)*C87*1.175</f>
        <v>1521.3900000000003</v>
      </c>
      <c r="G87" s="147"/>
      <c r="H87" s="147"/>
      <c r="I87" s="147"/>
      <c r="J87" s="147">
        <v>1</v>
      </c>
      <c r="K87" s="148">
        <f>J87+I87+H87+G87</f>
        <v>1</v>
      </c>
    </row>
    <row r="88" spans="1:11" s="11" customFormat="1" ht="15" customHeight="1">
      <c r="A88" s="162"/>
      <c r="B88" s="163" t="s">
        <v>20</v>
      </c>
      <c r="C88" s="164"/>
      <c r="D88" s="149">
        <f>SUMPRODUCT(D86:D87,C86:C87)*1.191298749</f>
        <v>1740.487472289</v>
      </c>
      <c r="E88" s="149">
        <f>SUMPRODUCT(E86:E87,C86:C87)*1.191298749</f>
        <v>202.28252758020002</v>
      </c>
      <c r="F88" s="149">
        <f>SUM(F86:F87)</f>
        <v>1942.7676000000004</v>
      </c>
      <c r="G88" s="140">
        <f>SUMPRODUCT(G86:G87,F86:F87)</f>
        <v>0</v>
      </c>
      <c r="H88" s="140">
        <f>SUMPRODUCT(H86:H87,F86:F87)</f>
        <v>421.3776</v>
      </c>
      <c r="I88" s="140">
        <f>SUMPRODUCT(I86:I87,F86:F87)</f>
        <v>0</v>
      </c>
      <c r="J88" s="149">
        <f>SUMPRODUCT(J86:J87,F86:F87)</f>
        <v>1521.3900000000003</v>
      </c>
      <c r="K88" s="150">
        <f>J88+I88+H88+G88</f>
        <v>1942.7676000000004</v>
      </c>
    </row>
    <row r="89" spans="1:11" s="11" customFormat="1" ht="15" customHeight="1">
      <c r="A89" s="155"/>
      <c r="B89" s="189"/>
      <c r="C89" s="190"/>
      <c r="D89" s="190"/>
      <c r="E89" s="154"/>
      <c r="F89" s="149"/>
      <c r="G89" s="180"/>
      <c r="H89" s="149"/>
      <c r="I89" s="149"/>
      <c r="J89" s="149"/>
      <c r="K89" s="150"/>
    </row>
    <row r="90" spans="1:11" s="11" customFormat="1" ht="15" customHeight="1">
      <c r="A90" s="137" t="s">
        <v>57</v>
      </c>
      <c r="B90" s="181" t="s">
        <v>77</v>
      </c>
      <c r="C90" s="182"/>
      <c r="D90" s="182"/>
      <c r="E90" s="183"/>
      <c r="F90" s="183"/>
      <c r="G90" s="191"/>
      <c r="H90" s="183"/>
      <c r="I90" s="183"/>
      <c r="J90" s="183"/>
      <c r="K90" s="144"/>
    </row>
    <row r="91" spans="1:11" s="11" customFormat="1" ht="15" customHeight="1">
      <c r="A91" s="81" t="s">
        <v>2</v>
      </c>
      <c r="B91" s="78" t="s">
        <v>99</v>
      </c>
      <c r="C91" s="80">
        <v>1</v>
      </c>
      <c r="D91" s="126">
        <v>180</v>
      </c>
      <c r="E91" s="126">
        <v>60</v>
      </c>
      <c r="F91" s="154">
        <f>(E91+D91)*C91*1.2541</f>
        <v>300.984</v>
      </c>
      <c r="G91" s="147"/>
      <c r="H91" s="147"/>
      <c r="I91" s="147"/>
      <c r="J91" s="147">
        <v>1</v>
      </c>
      <c r="K91" s="148">
        <f>J91+I91+H91+G91</f>
        <v>1</v>
      </c>
    </row>
    <row r="92" spans="1:11" s="11" customFormat="1" ht="15" customHeight="1">
      <c r="A92" s="81" t="s">
        <v>3</v>
      </c>
      <c r="B92" s="78" t="s">
        <v>113</v>
      </c>
      <c r="C92" s="80">
        <v>2</v>
      </c>
      <c r="D92" s="126">
        <v>217</v>
      </c>
      <c r="E92" s="126">
        <v>28</v>
      </c>
      <c r="F92" s="154">
        <f>(E92+D92)*C92*1.2541</f>
        <v>614.509</v>
      </c>
      <c r="G92" s="147"/>
      <c r="H92" s="147"/>
      <c r="I92" s="147"/>
      <c r="J92" s="147">
        <v>1</v>
      </c>
      <c r="K92" s="148">
        <f>J92+I92+H92+G92</f>
        <v>1</v>
      </c>
    </row>
    <row r="93" spans="1:11" s="11" customFormat="1" ht="15" customHeight="1">
      <c r="A93" s="157"/>
      <c r="B93" s="158" t="s">
        <v>20</v>
      </c>
      <c r="C93" s="159"/>
      <c r="D93" s="160">
        <f>SUMPRODUCT(D91:D92,C91:C92)*1.2541</f>
        <v>770.0174</v>
      </c>
      <c r="E93" s="160">
        <f>SUMPRODUCT(E91:E92,C91:C92)*1.2541</f>
        <v>145.4756</v>
      </c>
      <c r="F93" s="160">
        <f>SUM(F91:F92)</f>
        <v>915.4929999999999</v>
      </c>
      <c r="G93" s="160">
        <f>SUMPRODUCT(G91:G92,F91:F92)</f>
        <v>0</v>
      </c>
      <c r="H93" s="160">
        <f>SUMPRODUCT(H91:H92,F91:F92)</f>
        <v>0</v>
      </c>
      <c r="I93" s="160">
        <f>SUMPRODUCT(I91:I92,F91:F92)</f>
        <v>0</v>
      </c>
      <c r="J93" s="160">
        <f>SUMPRODUCT(J91:J92,F91:F92)</f>
        <v>915.4929999999999</v>
      </c>
      <c r="K93" s="161">
        <f>J93+I93+H93+G93</f>
        <v>915.4929999999999</v>
      </c>
    </row>
    <row r="94" spans="1:11" s="11" customFormat="1" ht="15" customHeight="1">
      <c r="A94" s="162"/>
      <c r="B94" s="163"/>
      <c r="C94" s="164"/>
      <c r="D94" s="149"/>
      <c r="E94" s="149"/>
      <c r="F94" s="149"/>
      <c r="G94" s="149"/>
      <c r="H94" s="149"/>
      <c r="I94" s="149"/>
      <c r="J94" s="149"/>
      <c r="K94" s="150"/>
    </row>
    <row r="95" spans="1:11" s="11" customFormat="1" ht="15" customHeight="1">
      <c r="A95" s="192" t="s">
        <v>58</v>
      </c>
      <c r="B95" s="193" t="s">
        <v>185</v>
      </c>
      <c r="C95" s="182"/>
      <c r="D95" s="182"/>
      <c r="E95" s="183"/>
      <c r="F95" s="143"/>
      <c r="G95" s="184"/>
      <c r="H95" s="143"/>
      <c r="I95" s="143"/>
      <c r="J95" s="143"/>
      <c r="K95" s="144"/>
    </row>
    <row r="96" spans="1:11" s="11" customFormat="1" ht="15" customHeight="1">
      <c r="A96" s="81" t="s">
        <v>59</v>
      </c>
      <c r="B96" s="78" t="s">
        <v>138</v>
      </c>
      <c r="C96" s="80">
        <v>75</v>
      </c>
      <c r="D96" s="126">
        <v>14.45</v>
      </c>
      <c r="E96" s="126">
        <v>24.65</v>
      </c>
      <c r="F96" s="154">
        <f aca="true" t="shared" si="10" ref="F96:F101">(E96+D96)*C96*1.175</f>
        <v>3445.6874999999995</v>
      </c>
      <c r="G96" s="147"/>
      <c r="H96" s="147"/>
      <c r="I96" s="147">
        <v>1</v>
      </c>
      <c r="J96" s="147"/>
      <c r="K96" s="148">
        <f aca="true" t="shared" si="11" ref="K96:K101">J96+I96+H96+G96</f>
        <v>1</v>
      </c>
    </row>
    <row r="97" spans="1:11" s="11" customFormat="1" ht="15" customHeight="1">
      <c r="A97" s="81" t="s">
        <v>142</v>
      </c>
      <c r="B97" s="78" t="s">
        <v>139</v>
      </c>
      <c r="C97" s="80">
        <v>75</v>
      </c>
      <c r="D97" s="126">
        <v>5.42</v>
      </c>
      <c r="E97" s="126">
        <v>1.36</v>
      </c>
      <c r="F97" s="154">
        <f t="shared" si="10"/>
        <v>597.4875000000001</v>
      </c>
      <c r="G97" s="167"/>
      <c r="H97" s="167"/>
      <c r="I97" s="147">
        <v>1</v>
      </c>
      <c r="J97" s="147"/>
      <c r="K97" s="148">
        <f t="shared" si="11"/>
        <v>1</v>
      </c>
    </row>
    <row r="98" spans="1:11" s="11" customFormat="1" ht="15" customHeight="1">
      <c r="A98" s="81" t="s">
        <v>143</v>
      </c>
      <c r="B98" s="78" t="s">
        <v>140</v>
      </c>
      <c r="C98" s="80">
        <v>12</v>
      </c>
      <c r="D98" s="126">
        <v>31.92</v>
      </c>
      <c r="E98" s="126">
        <v>3.2</v>
      </c>
      <c r="F98" s="154">
        <f t="shared" si="10"/>
        <v>495.19200000000006</v>
      </c>
      <c r="G98" s="147"/>
      <c r="H98" s="147"/>
      <c r="I98" s="147">
        <v>1</v>
      </c>
      <c r="J98" s="147"/>
      <c r="K98" s="148">
        <f t="shared" si="11"/>
        <v>1</v>
      </c>
    </row>
    <row r="99" spans="1:11" s="11" customFormat="1" ht="15" customHeight="1">
      <c r="A99" s="81" t="s">
        <v>181</v>
      </c>
      <c r="B99" s="78" t="s">
        <v>141</v>
      </c>
      <c r="C99" s="80">
        <v>12</v>
      </c>
      <c r="D99" s="126">
        <v>24.56</v>
      </c>
      <c r="E99" s="126">
        <v>12.24</v>
      </c>
      <c r="F99" s="154">
        <f t="shared" si="10"/>
        <v>518.88</v>
      </c>
      <c r="G99" s="167"/>
      <c r="H99" s="167"/>
      <c r="I99" s="147">
        <v>1</v>
      </c>
      <c r="J99" s="147"/>
      <c r="K99" s="148">
        <f t="shared" si="11"/>
        <v>1</v>
      </c>
    </row>
    <row r="100" spans="1:11" s="11" customFormat="1" ht="15" customHeight="1">
      <c r="A100" s="81" t="s">
        <v>182</v>
      </c>
      <c r="B100" s="78" t="s">
        <v>121</v>
      </c>
      <c r="C100" s="80">
        <v>36</v>
      </c>
      <c r="D100" s="126">
        <v>32</v>
      </c>
      <c r="E100" s="126">
        <v>12.24</v>
      </c>
      <c r="F100" s="154">
        <f t="shared" si="10"/>
        <v>1871.352</v>
      </c>
      <c r="G100" s="147"/>
      <c r="H100" s="147"/>
      <c r="I100" s="147">
        <v>1</v>
      </c>
      <c r="J100" s="147"/>
      <c r="K100" s="148">
        <f t="shared" si="11"/>
        <v>1</v>
      </c>
    </row>
    <row r="101" spans="1:11" s="11" customFormat="1" ht="15" customHeight="1">
      <c r="A101" s="81" t="s">
        <v>183</v>
      </c>
      <c r="B101" s="78" t="s">
        <v>116</v>
      </c>
      <c r="C101" s="80">
        <v>1</v>
      </c>
      <c r="D101" s="126">
        <v>200</v>
      </c>
      <c r="E101" s="126">
        <v>70</v>
      </c>
      <c r="F101" s="154">
        <f t="shared" si="10"/>
        <v>317.25</v>
      </c>
      <c r="G101" s="147"/>
      <c r="H101" s="147"/>
      <c r="I101" s="147">
        <v>1</v>
      </c>
      <c r="J101" s="147"/>
      <c r="K101" s="148">
        <f t="shared" si="11"/>
        <v>1</v>
      </c>
    </row>
    <row r="102" spans="1:11" s="11" customFormat="1" ht="15" customHeight="1" thickBot="1">
      <c r="A102" s="168"/>
      <c r="B102" s="169" t="s">
        <v>20</v>
      </c>
      <c r="C102" s="170"/>
      <c r="D102" s="171">
        <f>SUMPRODUCT(D96:D101,C96:C101)*1.175</f>
        <v>4136.01175</v>
      </c>
      <c r="E102" s="171">
        <f>SUMPRODUCT(E96:E101,C96:C101)*1.175</f>
        <v>3109.83725</v>
      </c>
      <c r="F102" s="171">
        <f>SUM(F96:F101)</f>
        <v>7245.849</v>
      </c>
      <c r="G102" s="171">
        <f>SUMPRODUCT(G96:G101,F96:F101)</f>
        <v>0</v>
      </c>
      <c r="H102" s="171">
        <f>SUMPRODUCT(H96:H101,F96:F101)</f>
        <v>0</v>
      </c>
      <c r="I102" s="171">
        <f>SUMPRODUCT(I96:I101,F96:F101)</f>
        <v>7245.849</v>
      </c>
      <c r="J102" s="171">
        <f>SUMPRODUCT(J96:J101,F96:F101)</f>
        <v>0</v>
      </c>
      <c r="K102" s="172">
        <f>J102+I102+H102+G102</f>
        <v>7245.849</v>
      </c>
    </row>
    <row r="103" spans="1:11" s="11" customFormat="1" ht="15" customHeight="1" thickTop="1">
      <c r="A103" s="213" t="s">
        <v>60</v>
      </c>
      <c r="B103" s="214" t="s">
        <v>78</v>
      </c>
      <c r="C103" s="173"/>
      <c r="D103" s="174"/>
      <c r="E103" s="174"/>
      <c r="F103" s="174"/>
      <c r="G103" s="174"/>
      <c r="H103" s="174"/>
      <c r="I103" s="174"/>
      <c r="J103" s="174"/>
      <c r="K103" s="177"/>
    </row>
    <row r="104" spans="1:11" s="11" customFormat="1" ht="15" customHeight="1">
      <c r="A104" s="194" t="s">
        <v>61</v>
      </c>
      <c r="B104" s="78" t="s">
        <v>130</v>
      </c>
      <c r="C104" s="80">
        <v>303</v>
      </c>
      <c r="D104" s="126">
        <v>0.7</v>
      </c>
      <c r="E104" s="126">
        <v>0.4</v>
      </c>
      <c r="F104" s="154">
        <f>(E104+D104)*C104*1.2541</f>
        <v>417.99153</v>
      </c>
      <c r="G104" s="147"/>
      <c r="H104" s="147"/>
      <c r="I104" s="147">
        <v>0.2</v>
      </c>
      <c r="J104" s="147">
        <v>0.8</v>
      </c>
      <c r="K104" s="148">
        <f aca="true" t="shared" si="12" ref="K104:K109">J104+I104+H104+G104</f>
        <v>1</v>
      </c>
    </row>
    <row r="105" spans="1:11" s="11" customFormat="1" ht="15" customHeight="1">
      <c r="A105" s="194" t="s">
        <v>126</v>
      </c>
      <c r="B105" s="78" t="s">
        <v>114</v>
      </c>
      <c r="C105" s="80">
        <v>177</v>
      </c>
      <c r="D105" s="126">
        <v>4</v>
      </c>
      <c r="E105" s="126">
        <v>4</v>
      </c>
      <c r="F105" s="154">
        <f>(E105+D105)*C105*1.2541</f>
        <v>1775.8056</v>
      </c>
      <c r="G105" s="147"/>
      <c r="H105" s="147"/>
      <c r="I105" s="147">
        <v>0.2</v>
      </c>
      <c r="J105" s="147">
        <v>0.8</v>
      </c>
      <c r="K105" s="148">
        <f t="shared" si="12"/>
        <v>1</v>
      </c>
    </row>
    <row r="106" spans="1:11" s="11" customFormat="1" ht="15" customHeight="1">
      <c r="A106" s="194" t="s">
        <v>127</v>
      </c>
      <c r="B106" s="78" t="s">
        <v>131</v>
      </c>
      <c r="C106" s="80">
        <v>303</v>
      </c>
      <c r="D106" s="126">
        <v>4</v>
      </c>
      <c r="E106" s="126">
        <v>10.6</v>
      </c>
      <c r="F106" s="154">
        <f>(E106+D106)*C106*1.2541</f>
        <v>5547.8875800000005</v>
      </c>
      <c r="G106" s="147"/>
      <c r="H106" s="147"/>
      <c r="I106" s="147">
        <v>0.2</v>
      </c>
      <c r="J106" s="147">
        <v>0.8</v>
      </c>
      <c r="K106" s="148">
        <f t="shared" si="12"/>
        <v>1</v>
      </c>
    </row>
    <row r="107" spans="1:11" s="11" customFormat="1" ht="15" customHeight="1">
      <c r="A107" s="194" t="s">
        <v>128</v>
      </c>
      <c r="B107" s="78" t="s">
        <v>79</v>
      </c>
      <c r="C107" s="80">
        <v>20</v>
      </c>
      <c r="D107" s="126">
        <v>2.3</v>
      </c>
      <c r="E107" s="126">
        <v>2.2</v>
      </c>
      <c r="F107" s="154">
        <f>(E107+D107)*C107*1.2541</f>
        <v>112.869</v>
      </c>
      <c r="G107" s="147"/>
      <c r="H107" s="147"/>
      <c r="I107" s="147">
        <v>0.2</v>
      </c>
      <c r="J107" s="147">
        <v>0.8</v>
      </c>
      <c r="K107" s="148">
        <f t="shared" si="12"/>
        <v>1</v>
      </c>
    </row>
    <row r="108" spans="1:11" s="11" customFormat="1" ht="15" customHeight="1">
      <c r="A108" s="194" t="s">
        <v>129</v>
      </c>
      <c r="B108" s="78" t="s">
        <v>80</v>
      </c>
      <c r="C108" s="80">
        <v>1</v>
      </c>
      <c r="D108" s="126">
        <v>150</v>
      </c>
      <c r="E108" s="126">
        <v>60</v>
      </c>
      <c r="F108" s="154">
        <f>(E108+D108)*C108*1.2541</f>
        <v>263.361</v>
      </c>
      <c r="G108" s="147"/>
      <c r="H108" s="147"/>
      <c r="I108" s="147">
        <v>0.2</v>
      </c>
      <c r="J108" s="147">
        <v>0.8</v>
      </c>
      <c r="K108" s="148">
        <f t="shared" si="12"/>
        <v>1</v>
      </c>
    </row>
    <row r="109" spans="1:11" s="11" customFormat="1" ht="15" customHeight="1">
      <c r="A109" s="187"/>
      <c r="B109" s="158" t="s">
        <v>20</v>
      </c>
      <c r="C109" s="159"/>
      <c r="D109" s="160">
        <f>SUMPRODUCT(D104:D108,C104:C108)*1.2541</f>
        <v>2919.6702099999998</v>
      </c>
      <c r="E109" s="160">
        <f>SUMPRODUCT(E104:E108,C104:C108)*1.2541</f>
        <v>5198.2445</v>
      </c>
      <c r="F109" s="160">
        <f>SUM(F104:F108)</f>
        <v>8117.91471</v>
      </c>
      <c r="G109" s="160">
        <f>SUMPRODUCT(G104:G108,F104:F108)</f>
        <v>0</v>
      </c>
      <c r="H109" s="160">
        <f>SUMPRODUCT(H104:H108,F104:F108)</f>
        <v>0</v>
      </c>
      <c r="I109" s="160">
        <f>SUMPRODUCT(I104:I108,F104:F108)</f>
        <v>1623.5829419999998</v>
      </c>
      <c r="J109" s="160">
        <f>SUMPRODUCT(J104:J108,F104:F108)</f>
        <v>6494.331767999999</v>
      </c>
      <c r="K109" s="161">
        <f t="shared" si="12"/>
        <v>8117.914709999999</v>
      </c>
    </row>
    <row r="110" spans="1:11" s="11" customFormat="1" ht="15" customHeight="1">
      <c r="A110" s="155"/>
      <c r="B110" s="163"/>
      <c r="C110" s="164"/>
      <c r="D110" s="149"/>
      <c r="E110" s="149"/>
      <c r="F110" s="149"/>
      <c r="G110" s="149"/>
      <c r="H110" s="149"/>
      <c r="I110" s="149"/>
      <c r="J110" s="149"/>
      <c r="K110" s="150"/>
    </row>
    <row r="111" spans="1:11" s="11" customFormat="1" ht="15" customHeight="1">
      <c r="A111" s="137" t="s">
        <v>62</v>
      </c>
      <c r="B111" s="215" t="s">
        <v>117</v>
      </c>
      <c r="C111" s="182"/>
      <c r="D111" s="183"/>
      <c r="E111" s="183"/>
      <c r="F111" s="183"/>
      <c r="G111" s="183"/>
      <c r="H111" s="183"/>
      <c r="I111" s="183"/>
      <c r="J111" s="183"/>
      <c r="K111" s="144"/>
    </row>
    <row r="112" spans="1:11" s="11" customFormat="1" ht="15" customHeight="1">
      <c r="A112" s="155" t="s">
        <v>63</v>
      </c>
      <c r="B112" s="41" t="s">
        <v>118</v>
      </c>
      <c r="C112" s="80">
        <v>32</v>
      </c>
      <c r="D112" s="154">
        <v>29.8</v>
      </c>
      <c r="E112" s="154">
        <v>8.4</v>
      </c>
      <c r="F112" s="154">
        <f>(E112+D112)*C112*1.2541</f>
        <v>1533.0118400000001</v>
      </c>
      <c r="G112" s="167"/>
      <c r="H112" s="167"/>
      <c r="I112" s="167"/>
      <c r="J112" s="167">
        <v>1</v>
      </c>
      <c r="K112" s="148">
        <f>J112+I112+H112+G112</f>
        <v>1</v>
      </c>
    </row>
    <row r="113" spans="1:11" s="11" customFormat="1" ht="15" customHeight="1">
      <c r="A113" s="155" t="s">
        <v>81</v>
      </c>
      <c r="B113" s="78" t="s">
        <v>119</v>
      </c>
      <c r="C113" s="80">
        <v>32</v>
      </c>
      <c r="D113" s="126">
        <v>101</v>
      </c>
      <c r="E113" s="126">
        <v>6.36</v>
      </c>
      <c r="F113" s="154">
        <f>(E113+D113)*C113*1.2541</f>
        <v>4308.485632</v>
      </c>
      <c r="G113" s="167"/>
      <c r="H113" s="167"/>
      <c r="I113" s="167"/>
      <c r="J113" s="167">
        <v>1</v>
      </c>
      <c r="K113" s="148">
        <f>J113+I113+H113+G113</f>
        <v>1</v>
      </c>
    </row>
    <row r="114" spans="1:11" s="11" customFormat="1" ht="15" customHeight="1">
      <c r="A114" s="155" t="s">
        <v>83</v>
      </c>
      <c r="B114" s="78" t="s">
        <v>152</v>
      </c>
      <c r="C114" s="80">
        <v>1</v>
      </c>
      <c r="D114" s="126">
        <v>600</v>
      </c>
      <c r="E114" s="126">
        <v>240</v>
      </c>
      <c r="F114" s="154">
        <f>(E114+D114)*C114*1.2541</f>
        <v>1053.444</v>
      </c>
      <c r="G114" s="167"/>
      <c r="H114" s="167"/>
      <c r="I114" s="167"/>
      <c r="J114" s="167">
        <v>1</v>
      </c>
      <c r="K114" s="148">
        <f>J114+I114+H114+G114</f>
        <v>1</v>
      </c>
    </row>
    <row r="115" spans="1:11" s="11" customFormat="1" ht="15" customHeight="1">
      <c r="A115" s="155"/>
      <c r="B115" s="186" t="s">
        <v>20</v>
      </c>
      <c r="C115" s="159"/>
      <c r="D115" s="160">
        <f>SUMPRODUCT(D112:D114,C112:C114)*1.2541</f>
        <v>6001.62096</v>
      </c>
      <c r="E115" s="160">
        <f>SUMPRODUCT(E112:E114,C112:C114)*1.2541</f>
        <v>893.320512</v>
      </c>
      <c r="F115" s="160">
        <f>SUM(F112:F114)</f>
        <v>6894.941472</v>
      </c>
      <c r="G115" s="160">
        <f>SUMPRODUCT(G112:G114,F112:F114)</f>
        <v>0</v>
      </c>
      <c r="H115" s="160">
        <f>SUMPRODUCT(H112:H114,F112:F114)</f>
        <v>0</v>
      </c>
      <c r="I115" s="160">
        <f>SUMPRODUCT(I112:I114,F112:F114)</f>
        <v>0</v>
      </c>
      <c r="J115" s="160">
        <f>SUMPRODUCT(J112:J114,F112:F114)</f>
        <v>6894.941472</v>
      </c>
      <c r="K115" s="150">
        <f>J115+I115+H115+G115</f>
        <v>6894.941472</v>
      </c>
    </row>
    <row r="116" spans="1:11" s="11" customFormat="1" ht="15" customHeight="1">
      <c r="A116" s="155"/>
      <c r="B116" s="186"/>
      <c r="C116" s="159"/>
      <c r="D116" s="160"/>
      <c r="E116" s="160"/>
      <c r="F116" s="160"/>
      <c r="G116" s="160"/>
      <c r="H116" s="160"/>
      <c r="I116" s="160"/>
      <c r="J116" s="160"/>
      <c r="K116" s="150"/>
    </row>
    <row r="117" spans="1:11" s="11" customFormat="1" ht="15" customHeight="1">
      <c r="A117" s="185" t="s">
        <v>122</v>
      </c>
      <c r="B117" s="163" t="s">
        <v>64</v>
      </c>
      <c r="C117" s="164"/>
      <c r="D117" s="164"/>
      <c r="E117" s="149"/>
      <c r="F117" s="154"/>
      <c r="G117" s="154"/>
      <c r="H117" s="154"/>
      <c r="I117" s="154"/>
      <c r="J117" s="154"/>
      <c r="K117" s="195"/>
    </row>
    <row r="118" spans="1:11" s="11" customFormat="1" ht="15" customHeight="1">
      <c r="A118" s="194" t="s">
        <v>123</v>
      </c>
      <c r="B118" s="78" t="s">
        <v>144</v>
      </c>
      <c r="C118" s="80">
        <v>21</v>
      </c>
      <c r="D118" s="126">
        <v>138.73</v>
      </c>
      <c r="E118" s="126">
        <v>18</v>
      </c>
      <c r="F118" s="154">
        <f>(E118+D118)*C118*1.2541</f>
        <v>4127.656953</v>
      </c>
      <c r="G118" s="147"/>
      <c r="H118" s="147"/>
      <c r="I118" s="147">
        <v>1</v>
      </c>
      <c r="J118" s="147"/>
      <c r="K118" s="148">
        <f>J118+I118+H118+G118</f>
        <v>1</v>
      </c>
    </row>
    <row r="119" spans="1:11" s="11" customFormat="1" ht="15" customHeight="1">
      <c r="A119" s="194" t="s">
        <v>124</v>
      </c>
      <c r="B119" s="78" t="s">
        <v>146</v>
      </c>
      <c r="C119" s="80">
        <v>25</v>
      </c>
      <c r="D119" s="126">
        <v>42</v>
      </c>
      <c r="E119" s="126">
        <v>8.4</v>
      </c>
      <c r="F119" s="154">
        <f>(E119+D119)*C119*1.175</f>
        <v>1480.5</v>
      </c>
      <c r="G119" s="147"/>
      <c r="H119" s="147"/>
      <c r="I119" s="147"/>
      <c r="J119" s="147">
        <v>1</v>
      </c>
      <c r="K119" s="148">
        <f>J119+I119+H119+G119</f>
        <v>1</v>
      </c>
    </row>
    <row r="120" spans="1:11" s="11" customFormat="1" ht="15" customHeight="1">
      <c r="A120" s="194" t="s">
        <v>145</v>
      </c>
      <c r="B120" s="78" t="s">
        <v>147</v>
      </c>
      <c r="C120" s="80">
        <v>70</v>
      </c>
      <c r="D120" s="126">
        <v>6.79</v>
      </c>
      <c r="E120" s="126">
        <v>1.8401</v>
      </c>
      <c r="F120" s="154">
        <f>(E120+D120)*C120*1.175</f>
        <v>709.8257250000001</v>
      </c>
      <c r="G120" s="147"/>
      <c r="H120" s="147"/>
      <c r="I120" s="147"/>
      <c r="J120" s="147">
        <v>1</v>
      </c>
      <c r="K120" s="148">
        <f>J120+I120+H120+G120</f>
        <v>1</v>
      </c>
    </row>
    <row r="121" spans="1:11" s="11" customFormat="1" ht="15" customHeight="1">
      <c r="A121" s="194" t="s">
        <v>184</v>
      </c>
      <c r="B121" s="41" t="s">
        <v>8</v>
      </c>
      <c r="C121" s="80">
        <v>1</v>
      </c>
      <c r="D121" s="126">
        <v>60</v>
      </c>
      <c r="E121" s="126">
        <v>760</v>
      </c>
      <c r="F121" s="154">
        <f>(E121+D121)*C121*1.2541</f>
        <v>1028.362</v>
      </c>
      <c r="G121" s="147"/>
      <c r="H121" s="147"/>
      <c r="I121" s="147"/>
      <c r="J121" s="147">
        <v>1</v>
      </c>
      <c r="K121" s="148">
        <f>J121+I121+H121+G121</f>
        <v>1</v>
      </c>
    </row>
    <row r="122" spans="1:11" s="11" customFormat="1" ht="15" customHeight="1">
      <c r="A122" s="137"/>
      <c r="B122" s="163" t="s">
        <v>20</v>
      </c>
      <c r="C122" s="164"/>
      <c r="D122" s="149">
        <f>SUMPRODUCT(D118:D121,C118:C121)*1.229422436+0.005</f>
        <v>5530.72165326268</v>
      </c>
      <c r="E122" s="149">
        <f>SUMPRODUCT(E118:E121,C118:C121)*1.229422436</f>
        <v>1815.6196594418518</v>
      </c>
      <c r="F122" s="149">
        <f>SUM(F118:F121)</f>
        <v>7346.344678</v>
      </c>
      <c r="G122" s="149">
        <f>SUMPRODUCT(G118:G121,F118:F121)</f>
        <v>0</v>
      </c>
      <c r="H122" s="149">
        <f>SUMPRODUCT(H118:H121,F118:F121)</f>
        <v>0</v>
      </c>
      <c r="I122" s="149">
        <f>SUMPRODUCT(I118:I121,F118:F121)</f>
        <v>4127.656953</v>
      </c>
      <c r="J122" s="149">
        <f>SUMPRODUCT(J118:J121,F118:F121)</f>
        <v>3218.6877250000002</v>
      </c>
      <c r="K122" s="150">
        <f>J122+I122+H122+G122</f>
        <v>7346.3446779999995</v>
      </c>
    </row>
    <row r="123" spans="1:11" s="11" customFormat="1" ht="15" customHeight="1" thickBot="1">
      <c r="A123" s="187"/>
      <c r="B123" s="196"/>
      <c r="C123" s="197"/>
      <c r="D123" s="197"/>
      <c r="E123" s="198"/>
      <c r="F123" s="199"/>
      <c r="G123" s="200"/>
      <c r="H123" s="199"/>
      <c r="I123" s="198"/>
      <c r="J123" s="171"/>
      <c r="K123" s="172" t="s">
        <v>15</v>
      </c>
    </row>
    <row r="124" spans="1:11" s="11" customFormat="1" ht="15" customHeight="1" thickBot="1" thickTop="1">
      <c r="A124" s="127"/>
      <c r="B124" s="128" t="s">
        <v>65</v>
      </c>
      <c r="C124" s="129"/>
      <c r="D124" s="130">
        <f>D122+D115+D109+D102+D93+D88+D83+D71+D60+D54+D50+D36+D25</f>
        <v>61618.59255099815</v>
      </c>
      <c r="E124" s="130">
        <f>E122+E115+E109+E102+E93+E88+E83+E71+E60+E54+E50+E36+E25</f>
        <v>38757.34145075865</v>
      </c>
      <c r="F124" s="130">
        <f>E124+D124</f>
        <v>100375.9340017568</v>
      </c>
      <c r="G124" s="130">
        <f>G122+G115+G109+G102+G93+G88+G83+G71+G60+G54+G50+G36+G25</f>
        <v>18484.15453</v>
      </c>
      <c r="H124" s="130">
        <f>H122+H115+H109+H102+H93+H88+H83+H71+H60+H54+H50+H36+H25</f>
        <v>17739.3109673</v>
      </c>
      <c r="I124" s="130">
        <f>I122+I115+I109+I102+I93+I88+I83+I71+I60+I54+I50+I36+I25</f>
        <v>31232.30009742</v>
      </c>
      <c r="J124" s="130">
        <f>J122+J115+J109+J102+J93+J88+J83+J71+J60+J54+J50+J36+J25</f>
        <v>32920.168741999994</v>
      </c>
      <c r="K124" s="150">
        <f>J124+I124+H124+G124</f>
        <v>100375.93433671999</v>
      </c>
    </row>
    <row r="125" spans="1:11" s="40" customFormat="1" ht="15" customHeight="1" thickBot="1" thickTop="1">
      <c r="A125" s="201"/>
      <c r="B125" s="202"/>
      <c r="C125" s="201"/>
      <c r="D125" s="203">
        <f>D124/F124</f>
        <v>0.6138781488192149</v>
      </c>
      <c r="E125" s="203">
        <f>E124/F124</f>
        <v>0.3861218511807851</v>
      </c>
      <c r="F125" s="204">
        <f>E125+D125</f>
        <v>1</v>
      </c>
      <c r="G125" s="203">
        <f>G124/F124</f>
        <v>0.1841492655966368</v>
      </c>
      <c r="H125" s="203">
        <f>H124/F124</f>
        <v>0.1767287262999667</v>
      </c>
      <c r="I125" s="203">
        <f>I124/F124</f>
        <v>0.31115327003456195</v>
      </c>
      <c r="J125" s="203">
        <f>J124/F124</f>
        <v>0.32796874140592125</v>
      </c>
      <c r="K125" s="204">
        <f>J125+I125+H125+G125</f>
        <v>1.0000000033370866</v>
      </c>
    </row>
    <row r="126" spans="1:11" s="11" customFormat="1" ht="15" customHeight="1" thickTop="1">
      <c r="A126" s="205"/>
      <c r="B126" s="206"/>
      <c r="C126" s="207"/>
      <c r="D126" s="207"/>
      <c r="E126" s="208"/>
      <c r="F126" s="209"/>
      <c r="G126" s="210" t="s">
        <v>84</v>
      </c>
      <c r="H126" s="210" t="s">
        <v>85</v>
      </c>
      <c r="I126" s="210" t="s">
        <v>86</v>
      </c>
      <c r="J126" s="210" t="s">
        <v>87</v>
      </c>
      <c r="K126" s="211"/>
    </row>
    <row r="127" spans="1:11" s="11" customFormat="1" ht="15" customHeight="1">
      <c r="A127" s="205"/>
      <c r="B127" s="206"/>
      <c r="C127" s="207"/>
      <c r="D127" s="207"/>
      <c r="E127" s="208"/>
      <c r="F127" s="209"/>
      <c r="G127" s="210"/>
      <c r="H127" s="210"/>
      <c r="I127" s="210"/>
      <c r="J127" s="210"/>
      <c r="K127" s="211"/>
    </row>
    <row r="128" spans="1:11" s="11" customFormat="1" ht="15" customHeight="1">
      <c r="A128" s="205"/>
      <c r="B128" s="206"/>
      <c r="C128" s="207"/>
      <c r="D128" s="207"/>
      <c r="E128" s="208"/>
      <c r="F128" s="209"/>
      <c r="G128" s="220"/>
      <c r="H128" s="220"/>
      <c r="I128" s="220"/>
      <c r="J128" s="220"/>
      <c r="K128" s="211"/>
    </row>
    <row r="129" spans="1:11" s="11" customFormat="1" ht="15" customHeight="1">
      <c r="A129" s="205"/>
      <c r="B129" s="224" t="s">
        <v>187</v>
      </c>
      <c r="C129" s="224"/>
      <c r="D129" s="207"/>
      <c r="E129" s="208"/>
      <c r="F129" s="209"/>
      <c r="G129" s="220"/>
      <c r="H129" s="220"/>
      <c r="I129" s="220"/>
      <c r="J129" s="220"/>
      <c r="K129" s="211"/>
    </row>
    <row r="130" spans="1:11" s="11" customFormat="1" ht="15" customHeight="1">
      <c r="A130" s="205"/>
      <c r="B130" s="201"/>
      <c r="C130" s="207"/>
      <c r="D130" s="207"/>
      <c r="E130" s="207"/>
      <c r="F130" s="207"/>
      <c r="G130" s="210"/>
      <c r="H130" s="210"/>
      <c r="I130" s="210"/>
      <c r="J130" s="210"/>
      <c r="K130" s="211"/>
    </row>
    <row r="131" spans="1:11" s="11" customFormat="1" ht="15" customHeight="1">
      <c r="A131" s="205"/>
      <c r="B131" s="206"/>
      <c r="C131" s="207"/>
      <c r="D131" s="207"/>
      <c r="E131" s="207"/>
      <c r="F131" s="207"/>
      <c r="G131" s="210"/>
      <c r="H131" s="210"/>
      <c r="I131" s="210"/>
      <c r="J131" s="210"/>
      <c r="K131" s="211"/>
    </row>
    <row r="132" spans="1:11" s="11" customFormat="1" ht="15" customHeight="1">
      <c r="A132" s="205"/>
      <c r="B132" s="201"/>
      <c r="C132" s="201"/>
      <c r="D132" s="207"/>
      <c r="E132" s="208"/>
      <c r="F132" s="209"/>
      <c r="G132" s="220"/>
      <c r="H132" s="220"/>
      <c r="I132" s="220"/>
      <c r="J132" s="220"/>
      <c r="K132" s="211"/>
    </row>
    <row r="133" spans="1:11" s="11" customFormat="1" ht="15" customHeight="1">
      <c r="A133" s="205"/>
      <c r="B133" s="201"/>
      <c r="C133" s="201"/>
      <c r="D133" s="207"/>
      <c r="E133" s="208"/>
      <c r="F133" s="209"/>
      <c r="G133" s="212"/>
      <c r="H133" s="212"/>
      <c r="I133" s="212"/>
      <c r="J133" s="212"/>
      <c r="K133" s="211"/>
    </row>
    <row r="134" spans="1:11" s="11" customFormat="1" ht="15" customHeight="1">
      <c r="A134" s="205"/>
      <c r="B134" s="206"/>
      <c r="C134" s="207"/>
      <c r="D134" s="207"/>
      <c r="E134" s="208"/>
      <c r="F134" s="209"/>
      <c r="G134" s="212"/>
      <c r="H134" s="212"/>
      <c r="I134" s="212"/>
      <c r="J134" s="212"/>
      <c r="K134" s="211"/>
    </row>
    <row r="135" spans="1:11" s="11" customFormat="1" ht="15" customHeight="1">
      <c r="A135" s="205"/>
      <c r="B135" s="206"/>
      <c r="C135" s="207"/>
      <c r="D135" s="207"/>
      <c r="E135" s="208"/>
      <c r="F135" s="209"/>
      <c r="G135" s="210"/>
      <c r="H135" s="210"/>
      <c r="I135" s="220"/>
      <c r="J135" s="220"/>
      <c r="K135" s="211"/>
    </row>
    <row r="136" spans="1:11" s="11" customFormat="1" ht="19.5" customHeight="1">
      <c r="A136" s="7"/>
      <c r="B136" s="35"/>
      <c r="C136" s="32"/>
      <c r="D136" s="32"/>
      <c r="E136" s="32"/>
      <c r="F136" s="32"/>
      <c r="G136" s="32"/>
      <c r="H136" s="32"/>
      <c r="I136" s="32"/>
      <c r="J136" s="33"/>
      <c r="K136" s="33"/>
    </row>
    <row r="137" spans="1:11" s="11" customFormat="1" ht="19.5" customHeight="1">
      <c r="A137" s="7"/>
      <c r="B137" s="35"/>
      <c r="C137" s="32"/>
      <c r="D137" s="32"/>
      <c r="E137" s="32"/>
      <c r="F137" s="32"/>
      <c r="G137" s="32"/>
      <c r="H137" s="32"/>
      <c r="I137" s="32"/>
      <c r="J137" s="33"/>
      <c r="K137" s="33"/>
    </row>
    <row r="138" spans="2:10" ht="15.75">
      <c r="B138" s="35"/>
      <c r="C138" s="32"/>
      <c r="D138" s="32"/>
      <c r="E138" s="33"/>
      <c r="I138" s="33"/>
      <c r="J138" s="33"/>
    </row>
    <row r="139" spans="2:10" ht="15.75">
      <c r="B139" s="35"/>
      <c r="C139" s="32"/>
      <c r="D139" s="32"/>
      <c r="E139" s="33"/>
      <c r="I139" s="33"/>
      <c r="J139" s="33"/>
    </row>
    <row r="140" spans="2:10" ht="15.75">
      <c r="B140" s="35"/>
      <c r="C140" s="32"/>
      <c r="D140" s="32"/>
      <c r="E140" s="33"/>
      <c r="I140" s="33"/>
      <c r="J140" s="33"/>
    </row>
    <row r="141" spans="2:10" ht="15.75">
      <c r="B141" s="35"/>
      <c r="C141" s="32"/>
      <c r="D141" s="32"/>
      <c r="E141" s="33"/>
      <c r="I141" s="33"/>
      <c r="J141" s="33"/>
    </row>
    <row r="142" spans="2:10" ht="15.75">
      <c r="B142" s="35"/>
      <c r="C142" s="32"/>
      <c r="D142" s="32"/>
      <c r="E142" s="33"/>
      <c r="I142" s="33"/>
      <c r="J142" s="33"/>
    </row>
    <row r="143" spans="2:10" ht="15.75">
      <c r="B143" s="35"/>
      <c r="C143" s="32"/>
      <c r="D143" s="32"/>
      <c r="E143" s="33"/>
      <c r="I143" s="33"/>
      <c r="J143" s="33"/>
    </row>
  </sheetData>
  <sheetProtection/>
  <mergeCells count="11">
    <mergeCell ref="A8:L8"/>
    <mergeCell ref="B129:C129"/>
    <mergeCell ref="G132:J132"/>
    <mergeCell ref="I135:J135"/>
    <mergeCell ref="A7:K7"/>
    <mergeCell ref="A9:K9"/>
    <mergeCell ref="A11:K11"/>
    <mergeCell ref="G12:J12"/>
    <mergeCell ref="A10:K10"/>
    <mergeCell ref="G129:J129"/>
    <mergeCell ref="G128:J128"/>
  </mergeCells>
  <printOptions horizontalCentered="1"/>
  <pageMargins left="0" right="0" top="0.3937007874015748" bottom="0" header="0.3937007874015748" footer="0"/>
  <pageSetup horizontalDpi="300" verticalDpi="300" orientation="landscape" paperSize="9" scale="75" r:id="rId1"/>
  <rowBreaks count="2" manualBreakCount="2">
    <brk id="54" max="10" man="1"/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2011-08-02T13:40:13Z</cp:lastPrinted>
  <dcterms:created xsi:type="dcterms:W3CDTF">2002-12-27T10:14:11Z</dcterms:created>
  <dcterms:modified xsi:type="dcterms:W3CDTF">2011-09-05T12:44:56Z</dcterms:modified>
  <cp:category/>
  <cp:version/>
  <cp:contentType/>
  <cp:contentStatus/>
</cp:coreProperties>
</file>